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255" windowWidth="12060" windowHeight="7875" tabRatio="842"/>
  </bookViews>
  <sheets>
    <sheet name="I PopulationAssumptions" sheetId="1" r:id="rId1"/>
    <sheet name="II PatientRqmts" sheetId="3" r:id="rId2"/>
    <sheet name="III PatientMeal Plan" sheetId="5" r:id="rId3"/>
    <sheet name="IV StaffOthMealPlans" sheetId="6" r:id="rId4"/>
    <sheet name="V Inventory Servings" sheetId="7" r:id="rId5"/>
    <sheet name="VI-ExampleInventory" sheetId="9" r:id="rId6"/>
  </sheets>
  <definedNames>
    <definedName name="_xlnm.Print_Area" localSheetId="0">'I PopulationAssumptions'!$A$1:$H$50</definedName>
    <definedName name="_xlnm.Print_Area" localSheetId="1">'II PatientRqmts'!$A$1:$I$48</definedName>
    <definedName name="_xlnm.Print_Area" localSheetId="2">'III PatientMeal Plan'!$A$1:$N$84</definedName>
    <definedName name="_xlnm.Print_Area" localSheetId="3">'IV StaffOthMealPlans'!$A$1:$N$84</definedName>
    <definedName name="_xlnm.Print_Titles" localSheetId="2">'III PatientMeal Plan'!$1:$20</definedName>
    <definedName name="_xlnm.Print_Titles" localSheetId="3">'IV StaffOthMealPlans'!$2:$23</definedName>
    <definedName name="_xlnm.Print_Titles" localSheetId="5">'VI-ExampleInventory'!$1:$2</definedName>
  </definedNames>
  <calcPr calcId="125725"/>
  <customWorkbookViews>
    <customWorkbookView name="PopPage1" guid="{37121DBC-FFEF-44A5-987A-111F629EB2CC}" includePrintSettings="0" includeHiddenRowCol="0" maximized="1" xWindow="1" yWindow="1" windowWidth="1362" windowHeight="538" activeSheetId="1"/>
  </customWorkbookViews>
</workbook>
</file>

<file path=xl/calcChain.xml><?xml version="1.0" encoding="utf-8"?>
<calcChain xmlns="http://schemas.openxmlformats.org/spreadsheetml/2006/main">
  <c r="G18" i="1"/>
  <c r="H19" i="6"/>
  <c r="H17"/>
  <c r="H16"/>
  <c r="H15"/>
  <c r="H13"/>
  <c r="H12"/>
  <c r="H11"/>
  <c r="H10"/>
  <c r="H20" s="1"/>
  <c r="B17"/>
  <c r="B16"/>
  <c r="B15"/>
  <c r="B13"/>
  <c r="B12"/>
  <c r="E12" s="1"/>
  <c r="B11"/>
  <c r="B10"/>
  <c r="G46" i="1"/>
  <c r="P20"/>
  <c r="P19"/>
  <c r="O25"/>
  <c r="P27"/>
  <c r="P25"/>
  <c r="P23"/>
  <c r="P21"/>
  <c r="P22"/>
  <c r="O22"/>
  <c r="O21"/>
  <c r="O20"/>
  <c r="O19"/>
  <c r="D22" i="3"/>
  <c r="F33" i="1"/>
  <c r="M75" i="6"/>
  <c r="M74"/>
  <c r="M72"/>
  <c r="M69"/>
  <c r="M68"/>
  <c r="M67"/>
  <c r="M66"/>
  <c r="M65"/>
  <c r="M64"/>
  <c r="M63"/>
  <c r="M62"/>
  <c r="M44"/>
  <c r="M43"/>
  <c r="M41"/>
  <c r="M38"/>
  <c r="M37"/>
  <c r="M36"/>
  <c r="M35"/>
  <c r="M34"/>
  <c r="M33"/>
  <c r="M32"/>
  <c r="M31"/>
  <c r="M79" i="5"/>
  <c r="M78"/>
  <c r="M73"/>
  <c r="M72"/>
  <c r="M70"/>
  <c r="M67"/>
  <c r="M66"/>
  <c r="M65"/>
  <c r="M64"/>
  <c r="M63"/>
  <c r="M62"/>
  <c r="M61"/>
  <c r="M60"/>
  <c r="M47"/>
  <c r="M46"/>
  <c r="M41"/>
  <c r="M40"/>
  <c r="M38"/>
  <c r="M35"/>
  <c r="M34"/>
  <c r="M31"/>
  <c r="M30"/>
  <c r="M29"/>
  <c r="M28"/>
  <c r="M32"/>
  <c r="M33"/>
  <c r="F26" i="7"/>
  <c r="G26" s="1"/>
  <c r="F27"/>
  <c r="G27" s="1"/>
  <c r="G21" i="1"/>
  <c r="G39" s="1"/>
  <c r="G75" i="6"/>
  <c r="H75" s="1"/>
  <c r="G74"/>
  <c r="H74" s="1"/>
  <c r="G72"/>
  <c r="H72" s="1"/>
  <c r="G69"/>
  <c r="H69" s="1"/>
  <c r="G68"/>
  <c r="H68" s="1"/>
  <c r="G67"/>
  <c r="H67" s="1"/>
  <c r="G66"/>
  <c r="H66" s="1"/>
  <c r="G65"/>
  <c r="H65" s="1"/>
  <c r="G64"/>
  <c r="H64" s="1"/>
  <c r="G63"/>
  <c r="H63" s="1"/>
  <c r="G62"/>
  <c r="H62" s="1"/>
  <c r="E19"/>
  <c r="G79" i="5"/>
  <c r="H78"/>
  <c r="G78"/>
  <c r="G73"/>
  <c r="G72"/>
  <c r="H72" s="1"/>
  <c r="G70"/>
  <c r="G67"/>
  <c r="H67" s="1"/>
  <c r="G66"/>
  <c r="H66" s="1"/>
  <c r="G65"/>
  <c r="H65" s="1"/>
  <c r="G64"/>
  <c r="G63"/>
  <c r="H63" s="1"/>
  <c r="G62"/>
  <c r="H62" s="1"/>
  <c r="G61"/>
  <c r="H61" s="1"/>
  <c r="G60"/>
  <c r="G16"/>
  <c r="G15"/>
  <c r="G14"/>
  <c r="G13"/>
  <c r="H51" i="9"/>
  <c r="H50"/>
  <c r="H49"/>
  <c r="H48"/>
  <c r="H47"/>
  <c r="H42"/>
  <c r="H41"/>
  <c r="H40"/>
  <c r="H39"/>
  <c r="H38"/>
  <c r="H37"/>
  <c r="H36"/>
  <c r="H35"/>
  <c r="H29"/>
  <c r="H28"/>
  <c r="H27"/>
  <c r="H26"/>
  <c r="H55"/>
  <c r="H54"/>
  <c r="H53"/>
  <c r="H52"/>
  <c r="H46"/>
  <c r="H45"/>
  <c r="H44"/>
  <c r="H43"/>
  <c r="H34"/>
  <c r="H33"/>
  <c r="H32"/>
  <c r="H31"/>
  <c r="H30"/>
  <c r="I30" s="1"/>
  <c r="H25"/>
  <c r="H24"/>
  <c r="H23"/>
  <c r="H22"/>
  <c r="H21"/>
  <c r="H20"/>
  <c r="H19"/>
  <c r="H18"/>
  <c r="H17"/>
  <c r="H16"/>
  <c r="H15"/>
  <c r="H14"/>
  <c r="H13"/>
  <c r="H12"/>
  <c r="H11"/>
  <c r="H10"/>
  <c r="H9"/>
  <c r="H8"/>
  <c r="H7"/>
  <c r="H6"/>
  <c r="H5"/>
  <c r="H4"/>
  <c r="H3"/>
  <c r="G41" i="6"/>
  <c r="H41" s="1"/>
  <c r="G37"/>
  <c r="H37" s="1"/>
  <c r="G44"/>
  <c r="H44" s="1"/>
  <c r="G36"/>
  <c r="H36" s="1"/>
  <c r="G35"/>
  <c r="H35" s="1"/>
  <c r="G32" i="5"/>
  <c r="H32" s="1"/>
  <c r="G41"/>
  <c r="G34"/>
  <c r="H34" s="1"/>
  <c r="G33"/>
  <c r="H33" s="1"/>
  <c r="G28"/>
  <c r="H28" s="1"/>
  <c r="G40"/>
  <c r="H40" s="1"/>
  <c r="G48" i="6"/>
  <c r="J48" s="1"/>
  <c r="L48" s="1"/>
  <c r="G43"/>
  <c r="H43" s="1"/>
  <c r="G38"/>
  <c r="H38" s="1"/>
  <c r="G34"/>
  <c r="H34" s="1"/>
  <c r="G33"/>
  <c r="H33" s="1"/>
  <c r="G32"/>
  <c r="H32" s="1"/>
  <c r="G31"/>
  <c r="H31" s="1"/>
  <c r="G47" i="5"/>
  <c r="H47" s="1"/>
  <c r="G46"/>
  <c r="H46" s="1"/>
  <c r="G38"/>
  <c r="H38" s="1"/>
  <c r="G35"/>
  <c r="H35" s="1"/>
  <c r="G31"/>
  <c r="H31" s="1"/>
  <c r="G30"/>
  <c r="H30" s="1"/>
  <c r="G29"/>
  <c r="H29" s="1"/>
  <c r="E22" i="3"/>
  <c r="B22"/>
  <c r="F22"/>
  <c r="B41"/>
  <c r="J12" i="6" l="1"/>
  <c r="G22" i="1"/>
  <c r="J19" i="6"/>
  <c r="K19" s="1"/>
  <c r="H70"/>
  <c r="H76" s="1"/>
  <c r="H73" i="5"/>
  <c r="H64"/>
  <c r="H60"/>
  <c r="H70"/>
  <c r="H79"/>
  <c r="H39" i="6"/>
  <c r="H45" s="1"/>
  <c r="H41" i="5"/>
  <c r="H48" i="6"/>
  <c r="H36" i="5"/>
  <c r="H68" l="1"/>
  <c r="H75" s="1"/>
  <c r="H76" s="1"/>
  <c r="H43"/>
  <c r="H44" s="1"/>
  <c r="D9" i="3"/>
  <c r="G26" i="1"/>
  <c r="G33" s="1"/>
  <c r="G38" l="1"/>
  <c r="E16" i="6" s="1"/>
  <c r="G47" i="1"/>
  <c r="C20" i="3"/>
  <c r="C18"/>
  <c r="C17"/>
  <c r="C21"/>
  <c r="C19"/>
  <c r="C23"/>
  <c r="C45" s="1"/>
  <c r="G37" i="1"/>
  <c r="E15" i="6" s="1"/>
  <c r="G42" i="1"/>
  <c r="G40"/>
  <c r="E11" i="6" s="1"/>
  <c r="G41" i="1"/>
  <c r="E13" i="6" s="1"/>
  <c r="G23" i="1"/>
  <c r="G36" l="1"/>
  <c r="G43" s="1"/>
  <c r="G48" s="1"/>
  <c r="D11" i="3" s="1"/>
  <c r="J11" i="6"/>
  <c r="J13"/>
  <c r="J16"/>
  <c r="J15"/>
  <c r="C22" i="3"/>
  <c r="D10"/>
  <c r="C43" l="1"/>
  <c r="B15" i="5" s="1"/>
  <c r="C37" i="3"/>
  <c r="C33"/>
  <c r="C44"/>
  <c r="B14" i="5" s="1"/>
  <c r="C38" i="3"/>
  <c r="C34"/>
  <c r="B16" i="5"/>
  <c r="C39" i="3"/>
  <c r="C35"/>
  <c r="C31"/>
  <c r="C40"/>
  <c r="C36"/>
  <c r="C32"/>
  <c r="E10" i="6"/>
  <c r="D12" i="3"/>
  <c r="E17" i="6"/>
  <c r="G49" i="1"/>
  <c r="F15" i="5" l="1"/>
  <c r="J78" s="1"/>
  <c r="L78" s="1"/>
  <c r="N78" s="1"/>
  <c r="D15"/>
  <c r="F16"/>
  <c r="D16"/>
  <c r="C41" i="3"/>
  <c r="D14" i="5"/>
  <c r="F14"/>
  <c r="B20" i="6"/>
  <c r="J10"/>
  <c r="K13" s="1"/>
  <c r="E20"/>
  <c r="J17"/>
  <c r="K17" s="1"/>
  <c r="J79" i="5" l="1"/>
  <c r="L79" s="1"/>
  <c r="N79" s="1"/>
  <c r="J47"/>
  <c r="L47" s="1"/>
  <c r="H16"/>
  <c r="C46" i="3"/>
  <c r="B45" s="1"/>
  <c r="B46" s="1"/>
  <c r="B13" i="5"/>
  <c r="B17" s="1"/>
  <c r="H15"/>
  <c r="J46"/>
  <c r="L46" s="1"/>
  <c r="H14"/>
  <c r="J36" i="6"/>
  <c r="L36" s="1"/>
  <c r="N36" s="1"/>
  <c r="J32"/>
  <c r="L32" s="1"/>
  <c r="N32" s="1"/>
  <c r="J31"/>
  <c r="L31" s="1"/>
  <c r="N31" s="1"/>
  <c r="J37"/>
  <c r="L37" s="1"/>
  <c r="N37" s="1"/>
  <c r="J33"/>
  <c r="L33" s="1"/>
  <c r="N33" s="1"/>
  <c r="J41"/>
  <c r="L41" s="1"/>
  <c r="N41" s="1"/>
  <c r="J38"/>
  <c r="L38" s="1"/>
  <c r="N38" s="1"/>
  <c r="J34"/>
  <c r="L34" s="1"/>
  <c r="N34" s="1"/>
  <c r="J35"/>
  <c r="L35" s="1"/>
  <c r="N35" s="1"/>
  <c r="J43"/>
  <c r="L43" s="1"/>
  <c r="N43" s="1"/>
  <c r="J44"/>
  <c r="L44" s="1"/>
  <c r="N44" s="1"/>
  <c r="K20"/>
  <c r="C27" i="7" l="1"/>
  <c r="I27" s="1"/>
  <c r="N47" i="5"/>
  <c r="E27" i="7" s="1"/>
  <c r="N46" i="5"/>
  <c r="E26" i="7" s="1"/>
  <c r="K26" s="1"/>
  <c r="C26"/>
  <c r="I26" s="1"/>
  <c r="F13" i="5"/>
  <c r="F17" s="1"/>
  <c r="D13"/>
  <c r="D17" s="1"/>
  <c r="J72" i="6"/>
  <c r="L72" s="1"/>
  <c r="N72" s="1"/>
  <c r="J66"/>
  <c r="L66" s="1"/>
  <c r="N66" s="1"/>
  <c r="J62"/>
  <c r="L62" s="1"/>
  <c r="N62" s="1"/>
  <c r="J65"/>
  <c r="L65" s="1"/>
  <c r="N65" s="1"/>
  <c r="H15" i="7" s="1"/>
  <c r="J74" i="6"/>
  <c r="L74" s="1"/>
  <c r="N74" s="1"/>
  <c r="J67"/>
  <c r="L67" s="1"/>
  <c r="N67" s="1"/>
  <c r="J63"/>
  <c r="L63" s="1"/>
  <c r="N63" s="1"/>
  <c r="J75"/>
  <c r="L75" s="1"/>
  <c r="N75" s="1"/>
  <c r="J68"/>
  <c r="L68" s="1"/>
  <c r="N68" s="1"/>
  <c r="J64"/>
  <c r="L64" s="1"/>
  <c r="N64" s="1"/>
  <c r="J69"/>
  <c r="L69" s="1"/>
  <c r="N69" s="1"/>
  <c r="D27" i="7" l="1"/>
  <c r="J26"/>
  <c r="K27"/>
  <c r="J27" s="1"/>
  <c r="D26"/>
  <c r="J61" i="5"/>
  <c r="L61" s="1"/>
  <c r="N61" s="1"/>
  <c r="J72"/>
  <c r="L72" s="1"/>
  <c r="N72" s="1"/>
  <c r="J66"/>
  <c r="L66" s="1"/>
  <c r="N66" s="1"/>
  <c r="J62"/>
  <c r="L62" s="1"/>
  <c r="N62" s="1"/>
  <c r="J65"/>
  <c r="L65" s="1"/>
  <c r="N65" s="1"/>
  <c r="J70"/>
  <c r="L70" s="1"/>
  <c r="N70" s="1"/>
  <c r="J67"/>
  <c r="L67" s="1"/>
  <c r="N67" s="1"/>
  <c r="J73"/>
  <c r="L73" s="1"/>
  <c r="N73" s="1"/>
  <c r="J64"/>
  <c r="L64" s="1"/>
  <c r="N64" s="1"/>
  <c r="J63"/>
  <c r="L63" s="1"/>
  <c r="N63" s="1"/>
  <c r="J60"/>
  <c r="L60" s="1"/>
  <c r="N60" s="1"/>
  <c r="J28"/>
  <c r="L28" s="1"/>
  <c r="J41"/>
  <c r="L41" s="1"/>
  <c r="J34"/>
  <c r="L34" s="1"/>
  <c r="J35"/>
  <c r="L35" s="1"/>
  <c r="J31"/>
  <c r="L31" s="1"/>
  <c r="J29"/>
  <c r="L29" s="1"/>
  <c r="J33"/>
  <c r="L33" s="1"/>
  <c r="H13"/>
  <c r="H17" s="1"/>
  <c r="J38"/>
  <c r="L38" s="1"/>
  <c r="J40"/>
  <c r="L40" s="1"/>
  <c r="J32"/>
  <c r="L32" s="1"/>
  <c r="J30"/>
  <c r="L30" s="1"/>
  <c r="H19" i="7"/>
  <c r="H13"/>
  <c r="H12"/>
  <c r="H18"/>
  <c r="H16"/>
  <c r="H17"/>
  <c r="F24"/>
  <c r="F15"/>
  <c r="G15" s="1"/>
  <c r="H14"/>
  <c r="F18"/>
  <c r="F23"/>
  <c r="F21"/>
  <c r="H24"/>
  <c r="H23"/>
  <c r="F14"/>
  <c r="H21"/>
  <c r="F13"/>
  <c r="F17"/>
  <c r="G17" s="1"/>
  <c r="F16"/>
  <c r="F12"/>
  <c r="F19"/>
  <c r="G19" s="1"/>
  <c r="N40" i="5" l="1"/>
  <c r="E23" i="7" s="1"/>
  <c r="K23" s="1"/>
  <c r="C23"/>
  <c r="I23" s="1"/>
  <c r="N29" i="5"/>
  <c r="E13" i="7" s="1"/>
  <c r="C13"/>
  <c r="I13" s="1"/>
  <c r="N41" i="5"/>
  <c r="E24" i="7" s="1"/>
  <c r="K24" s="1"/>
  <c r="C24"/>
  <c r="I24" s="1"/>
  <c r="N32" i="5"/>
  <c r="E16" i="7" s="1"/>
  <c r="K16" s="1"/>
  <c r="C16"/>
  <c r="I16" s="1"/>
  <c r="N33" i="5"/>
  <c r="E17" i="7" s="1"/>
  <c r="K17" s="1"/>
  <c r="C17"/>
  <c r="I17" s="1"/>
  <c r="N34" i="5"/>
  <c r="E18" i="7" s="1"/>
  <c r="C18"/>
  <c r="I18" s="1"/>
  <c r="N30" i="5"/>
  <c r="E14" i="7" s="1"/>
  <c r="K14" s="1"/>
  <c r="C14"/>
  <c r="I14" s="1"/>
  <c r="N35" i="5"/>
  <c r="E19" i="7" s="1"/>
  <c r="K19" s="1"/>
  <c r="C19"/>
  <c r="I19" s="1"/>
  <c r="N38" i="5"/>
  <c r="E21" i="7" s="1"/>
  <c r="K21" s="1"/>
  <c r="C21"/>
  <c r="I21" s="1"/>
  <c r="N31" i="5"/>
  <c r="E15" i="7" s="1"/>
  <c r="K15" s="1"/>
  <c r="C15"/>
  <c r="I15" s="1"/>
  <c r="N28" i="5"/>
  <c r="E12" i="7" s="1"/>
  <c r="K12" s="1"/>
  <c r="C12"/>
  <c r="I12" s="1"/>
  <c r="G18"/>
  <c r="G16"/>
  <c r="G14"/>
  <c r="G12"/>
  <c r="G23"/>
  <c r="G24"/>
  <c r="G21"/>
  <c r="G13"/>
  <c r="K13"/>
  <c r="J15" l="1"/>
  <c r="D15"/>
  <c r="D23"/>
  <c r="D18"/>
  <c r="D13"/>
  <c r="J21"/>
  <c r="D12"/>
  <c r="D21"/>
  <c r="D19"/>
  <c r="D16"/>
  <c r="D24"/>
  <c r="J12"/>
  <c r="J24"/>
  <c r="J16"/>
  <c r="K18"/>
  <c r="J18" s="1"/>
  <c r="J17"/>
  <c r="D14"/>
  <c r="D17"/>
  <c r="J23"/>
  <c r="J14"/>
  <c r="J13"/>
  <c r="J19"/>
</calcChain>
</file>

<file path=xl/comments1.xml><?xml version="1.0" encoding="utf-8"?>
<comments xmlns="http://schemas.openxmlformats.org/spreadsheetml/2006/main">
  <authors>
    <author>Jan</author>
  </authors>
  <commentList>
    <comment ref="A1" authorId="0">
      <text>
        <r>
          <rPr>
            <b/>
            <sz val="8"/>
            <color indexed="81"/>
            <rFont val="Tahoma"/>
            <family val="2"/>
          </rPr>
          <t>Food Type should be consistent with the Hospital Food Calculation Tool categories in the worksheets (C-III through C-V)</t>
        </r>
        <r>
          <rPr>
            <sz val="8"/>
            <color indexed="81"/>
            <rFont val="Tahoma"/>
            <family val="2"/>
          </rPr>
          <t xml:space="preserve">
</t>
        </r>
      </text>
    </comment>
    <comment ref="B1" authorId="0">
      <text>
        <r>
          <rPr>
            <b/>
            <sz val="8"/>
            <color indexed="81"/>
            <rFont val="Tahoma"/>
            <family val="2"/>
          </rPr>
          <t xml:space="preserve">Average Portions size should be consistent with Food Planning Tool (see C-III and V)
</t>
        </r>
      </text>
    </comment>
    <comment ref="C1" authorId="0">
      <text>
        <r>
          <rPr>
            <sz val="9"/>
            <color indexed="81"/>
            <rFont val="Tahoma"/>
            <family val="2"/>
          </rPr>
          <t xml:space="preserve">Description including form of packing (e.g., canned, packet) as applicable.
</t>
        </r>
      </text>
    </comment>
    <comment ref="D1" authorId="0">
      <text>
        <r>
          <rPr>
            <sz val="8"/>
            <color indexed="81"/>
            <rFont val="Tahoma"/>
            <family val="2"/>
          </rPr>
          <t xml:space="preserve">These columsn identify how food items are ordered and tracked -- cases, boxes, pouches, each, etc.  --  and how units are measured in number and amount.  </t>
        </r>
      </text>
    </comment>
    <comment ref="I1" authorId="0">
      <text>
        <r>
          <rPr>
            <b/>
            <sz val="8"/>
            <color indexed="81"/>
            <rFont val="Tahoma"/>
            <family val="2"/>
          </rPr>
          <t xml:space="preserve">Calculation of Average Servings per Case should be consistent with Average Serving Size in Hospital Food Calculation Tool (Worksheets C-III  and C-IV) </t>
        </r>
        <r>
          <rPr>
            <sz val="8"/>
            <color indexed="81"/>
            <rFont val="Tahoma"/>
            <family val="2"/>
          </rPr>
          <t xml:space="preserve">
</t>
        </r>
      </text>
    </comment>
    <comment ref="J1" authorId="0">
      <text>
        <r>
          <rPr>
            <b/>
            <sz val="8"/>
            <color indexed="81"/>
            <rFont val="Tahoma"/>
            <family val="2"/>
          </rPr>
          <t>Total Patient Servings should be consistent with total servings calculated for patients identified in Hospital Food Calculation Tool (Worksheets C-III and C-V) and patient menu in food plans.</t>
        </r>
        <r>
          <rPr>
            <sz val="8"/>
            <color indexed="81"/>
            <rFont val="Tahoma"/>
            <family val="2"/>
          </rPr>
          <t xml:space="preserve">
</t>
        </r>
      </text>
    </comment>
    <comment ref="K1" authorId="0">
      <text>
        <r>
          <rPr>
            <b/>
            <sz val="8"/>
            <color indexed="81"/>
            <rFont val="Tahoma"/>
            <family val="2"/>
          </rPr>
          <t xml:space="preserve">Total Staff/Other Servings should be consistent with servings identified for Staff/Others in Hospital Food Calculation Tool (Worksheets C-IV and C-V) and menu plans.
</t>
        </r>
        <r>
          <rPr>
            <sz val="8"/>
            <color indexed="81"/>
            <rFont val="Tahoma"/>
            <family val="2"/>
          </rPr>
          <t xml:space="preserve">
</t>
        </r>
      </text>
    </comment>
    <comment ref="D2" authorId="0">
      <text>
        <r>
          <rPr>
            <b/>
            <sz val="8"/>
            <color indexed="81"/>
            <rFont val="Tahoma"/>
            <family val="2"/>
          </rPr>
          <t>Identify how item is ordered and tracked - cases, boxes, pouches or other measure.  You may indicate "each" if that is how you order/track items.</t>
        </r>
        <r>
          <rPr>
            <sz val="8"/>
            <color indexed="81"/>
            <rFont val="Tahoma"/>
            <family val="2"/>
          </rPr>
          <t xml:space="preserve">
</t>
        </r>
      </text>
    </comment>
    <comment ref="E2" authorId="0">
      <text>
        <r>
          <rPr>
            <b/>
            <sz val="8"/>
            <color indexed="81"/>
            <rFont val="Tahoma"/>
            <family val="2"/>
          </rPr>
          <t xml:space="preserve">Enter how many items are in a case, box, pounch, etc (how many cans, how many packets, etc.).  </t>
        </r>
      </text>
    </comment>
    <comment ref="F2" authorId="0">
      <text>
        <r>
          <rPr>
            <b/>
            <sz val="8"/>
            <color indexed="81"/>
            <rFont val="Tahoma"/>
            <family val="2"/>
          </rPr>
          <t xml:space="preserve">Unit measures should be consistent with the Food Calculation Tool for Inventory Needs (see Worksheets C-III , C-IV and C-V) to allow you to reconcile plans to inventory. </t>
        </r>
      </text>
    </comment>
    <comment ref="G2" authorId="0">
      <text>
        <r>
          <rPr>
            <b/>
            <sz val="8"/>
            <color indexed="81"/>
            <rFont val="Tahoma"/>
            <family val="2"/>
          </rPr>
          <t xml:space="preserve">Indicate number of appropriate measure in each unit.  For example, each case has X number of #10 (96 oz) cans (enter 96), or each pounch has x number of 2.5 oz packets (enter 2.5), each case has 200 bars (each), then enter 1 </t>
        </r>
      </text>
    </comment>
  </commentList>
</comments>
</file>

<file path=xl/sharedStrings.xml><?xml version="1.0" encoding="utf-8"?>
<sst xmlns="http://schemas.openxmlformats.org/spreadsheetml/2006/main" count="601" uniqueCount="266">
  <si>
    <t>California Hospital Emergency Food Planning Tool</t>
  </si>
  <si>
    <t>Facility Name:</t>
  </si>
  <si>
    <t>Facility Address:</t>
  </si>
  <si>
    <t>Contact Name:</t>
  </si>
  <si>
    <t>Contact Email:</t>
  </si>
  <si>
    <t xml:space="preserve">Contact Phone: </t>
  </si>
  <si>
    <t>Patients</t>
  </si>
  <si>
    <t>Staff</t>
  </si>
  <si>
    <t>Blue cells automatically calculated (do not enter data)</t>
  </si>
  <si>
    <t>Variables entered in orange cells will populate calculated cells</t>
  </si>
  <si>
    <t>Total Patients</t>
  </si>
  <si>
    <t>Ambulatory Surgery</t>
  </si>
  <si>
    <t>Infusion</t>
  </si>
  <si>
    <t>Dialysis</t>
  </si>
  <si>
    <t>Number</t>
  </si>
  <si>
    <t>Assumption</t>
  </si>
  <si>
    <t>Other Staff</t>
  </si>
  <si>
    <t>Volunteers</t>
  </si>
  <si>
    <t>Other (ldentify)</t>
  </si>
  <si>
    <t xml:space="preserve">Staffed Hospital Beds </t>
  </si>
  <si>
    <t>Others</t>
  </si>
  <si>
    <t>Staff Family</t>
  </si>
  <si>
    <t>Visitors</t>
  </si>
  <si>
    <t xml:space="preserve">Ambulatory Care Patients </t>
  </si>
  <si>
    <t>Ambulatory Care Staff Ratios</t>
  </si>
  <si>
    <t>Volunteers (e.g., .10 per patient)</t>
  </si>
  <si>
    <t>Total Others</t>
  </si>
  <si>
    <t>Physicians</t>
  </si>
  <si>
    <t>All Other</t>
  </si>
  <si>
    <t>Others (Identify, set ratio to patients)</t>
  </si>
  <si>
    <t xml:space="preserve">Total Staff </t>
  </si>
  <si>
    <t>Diabetic</t>
  </si>
  <si>
    <t>Total</t>
  </si>
  <si>
    <t>% of Patients</t>
  </si>
  <si>
    <t>Other:</t>
  </si>
  <si>
    <t>Pregnant/Lactating</t>
  </si>
  <si>
    <t>Calories</t>
  </si>
  <si>
    <t>Age/Life Stage</t>
  </si>
  <si>
    <t>Infants (0-1)</t>
  </si>
  <si>
    <t>Children (1-5)</t>
  </si>
  <si>
    <t>Licensed Hospital Beds (% of - Total)</t>
  </si>
  <si>
    <t>% of Total</t>
  </si>
  <si>
    <t>Protein (gms)</t>
  </si>
  <si>
    <t>Meals/Day</t>
  </si>
  <si>
    <t>Population</t>
  </si>
  <si>
    <t>Total/Average</t>
  </si>
  <si>
    <t xml:space="preserve">Total  </t>
  </si>
  <si>
    <t>Estimating Population to be Served (who hospital will feed)</t>
  </si>
  <si>
    <t>Clear Liquid</t>
  </si>
  <si>
    <t>Renal</t>
  </si>
  <si>
    <t>Mechanical-Soft</t>
  </si>
  <si>
    <t>Enteral</t>
  </si>
  <si>
    <t>Infants</t>
  </si>
  <si>
    <t>Adol/Adult</t>
  </si>
  <si>
    <r>
      <t xml:space="preserve">Patients </t>
    </r>
    <r>
      <rPr>
        <b/>
        <vertAlign val="superscript"/>
        <sz val="11"/>
        <color theme="1"/>
        <rFont val="Calibri"/>
        <family val="2"/>
        <scheme val="minor"/>
      </rPr>
      <t>(1)</t>
    </r>
  </si>
  <si>
    <r>
      <t xml:space="preserve">Basic Daily Needs </t>
    </r>
    <r>
      <rPr>
        <b/>
        <vertAlign val="superscript"/>
        <sz val="11"/>
        <color theme="1"/>
        <rFont val="Calibri"/>
        <family val="2"/>
        <scheme val="minor"/>
      </rPr>
      <t>(2)</t>
    </r>
  </si>
  <si>
    <t>Subtotal</t>
  </si>
  <si>
    <t>Meals</t>
  </si>
  <si>
    <t>%</t>
  </si>
  <si>
    <t>Lic</t>
  </si>
  <si>
    <t>Other Patients</t>
  </si>
  <si>
    <t>Diet</t>
  </si>
  <si>
    <t>Estimated total</t>
  </si>
  <si>
    <t>Disaster/Surge Populations</t>
  </si>
  <si>
    <t>Infant Formula</t>
  </si>
  <si>
    <t>Staff Family/Dependents</t>
  </si>
  <si>
    <t>Days</t>
  </si>
  <si>
    <t>Days of Food</t>
  </si>
  <si>
    <t>Vegetable</t>
  </si>
  <si>
    <t>Fruit</t>
  </si>
  <si>
    <t>Oils/Fats</t>
  </si>
  <si>
    <t>Meal</t>
  </si>
  <si>
    <t>Qty</t>
  </si>
  <si>
    <t>Snack</t>
  </si>
  <si>
    <t>Unit</t>
  </si>
  <si>
    <t>Grams</t>
  </si>
  <si>
    <t>Cups</t>
  </si>
  <si>
    <t>First</t>
  </si>
  <si>
    <t>Second</t>
  </si>
  <si>
    <t>Third</t>
  </si>
  <si>
    <t>Calories/Unit</t>
  </si>
  <si>
    <t>Assumptions</t>
  </si>
  <si>
    <t>Meals/Snacks</t>
  </si>
  <si>
    <t>Daily</t>
  </si>
  <si>
    <t>Food Inventory Needs</t>
  </si>
  <si>
    <t xml:space="preserve">Starch </t>
  </si>
  <si>
    <t>Total Ounces</t>
  </si>
  <si>
    <t>Total Qty</t>
  </si>
  <si>
    <t>Patient Food Inventory Needs</t>
  </si>
  <si>
    <t>Food Type</t>
  </si>
  <si>
    <t>Enteral Formula</t>
  </si>
  <si>
    <t>Ounces</t>
  </si>
  <si>
    <t>Notes:</t>
  </si>
  <si>
    <t>Patient Food Inventory Needs should translate to food inventory and inventory lists for patients</t>
  </si>
  <si>
    <t>% of Basic Daily Need</t>
  </si>
  <si>
    <t>A.  Days of Food</t>
  </si>
  <si>
    <t>A.  Patient Nutritional Needs Per Day</t>
  </si>
  <si>
    <t>B.  Patient Requirements - Meal Type (% must add to 100%)</t>
  </si>
  <si>
    <t xml:space="preserve">A.  Days - Meals </t>
  </si>
  <si>
    <t xml:space="preserve">B.  Staff - Other Disaster Menu </t>
  </si>
  <si>
    <t>Note:</t>
  </si>
  <si>
    <r>
      <t xml:space="preserve">I. Key Assumptions: </t>
    </r>
    <r>
      <rPr>
        <b/>
        <sz val="11"/>
        <color rgb="FFC00000"/>
        <rFont val="Calibri"/>
        <family val="2"/>
        <scheme val="minor"/>
      </rPr>
      <t xml:space="preserve"> Estimating Food Plan Population Groups </t>
    </r>
  </si>
  <si>
    <r>
      <t xml:space="preserve">II.  Key Assumptions:  </t>
    </r>
    <r>
      <rPr>
        <b/>
        <sz val="12"/>
        <color rgb="FFC00000"/>
        <rFont val="Calibri"/>
        <family val="2"/>
        <scheme val="minor"/>
      </rPr>
      <t>PATIENT Meal Requirements - Assumptions</t>
    </r>
  </si>
  <si>
    <r>
      <t xml:space="preserve">IV.  Key Assumptions:  </t>
    </r>
    <r>
      <rPr>
        <b/>
        <sz val="12"/>
        <color rgb="FFC00000"/>
        <rFont val="Calibri"/>
        <family val="2"/>
        <scheme val="minor"/>
      </rPr>
      <t>STAFF - OTHER Meal Plan Assumptions</t>
    </r>
  </si>
  <si>
    <r>
      <t xml:space="preserve">III.  Key Assumptions:  </t>
    </r>
    <r>
      <rPr>
        <b/>
        <sz val="12"/>
        <color rgb="FFC00000"/>
        <rFont val="Calibri"/>
        <family val="2"/>
        <scheme val="minor"/>
      </rPr>
      <t xml:space="preserve">PATIENT Meal Plan Assumptions - Inventory </t>
    </r>
  </si>
  <si>
    <t>Note:  Please See Worksheet Instructions</t>
  </si>
  <si>
    <t>Total NON PATIENT Meals</t>
  </si>
  <si>
    <t>A.  Basic Needs (For inpatients)</t>
  </si>
  <si>
    <r>
      <rPr>
        <i/>
        <sz val="11"/>
        <color theme="1"/>
        <rFont val="Calibri"/>
        <family val="2"/>
        <scheme val="minor"/>
      </rPr>
      <t xml:space="preserve">Essential </t>
    </r>
    <r>
      <rPr>
        <sz val="11"/>
        <color theme="1"/>
        <rFont val="Calibri"/>
        <family val="2"/>
        <scheme val="minor"/>
      </rPr>
      <t xml:space="preserve">Staff Ratio to Patients </t>
    </r>
  </si>
  <si>
    <t>Rooming In Patient Family Members (e.g., peds, ICU, OB)</t>
  </si>
  <si>
    <t>Rooming In</t>
  </si>
  <si>
    <t>Fluid (ozs)</t>
  </si>
  <si>
    <t>Meal Patients</t>
  </si>
  <si>
    <t>Enteral Feeding</t>
  </si>
  <si>
    <t>Ounce</t>
  </si>
  <si>
    <t>Condiments</t>
  </si>
  <si>
    <t>Other (specify)</t>
  </si>
  <si>
    <t>Protein (meat/all products)</t>
  </si>
  <si>
    <t>MRE/Meal Replacement</t>
  </si>
  <si>
    <t>Milk</t>
  </si>
  <si>
    <r>
      <rPr>
        <i/>
        <sz val="11"/>
        <color theme="1"/>
        <rFont val="Calibri"/>
        <family val="2"/>
        <scheme val="minor"/>
      </rPr>
      <t>Essential</t>
    </r>
    <r>
      <rPr>
        <sz val="11"/>
        <color theme="1"/>
        <rFont val="Calibri"/>
        <family val="2"/>
        <scheme val="minor"/>
      </rPr>
      <t xml:space="preserve"> Staff</t>
    </r>
  </si>
  <si>
    <t>Rooming In Family</t>
  </si>
  <si>
    <t xml:space="preserve">Other (specify) </t>
  </si>
  <si>
    <t>Each</t>
  </si>
  <si>
    <t>Ounces/ Unit</t>
  </si>
  <si>
    <t>Ounce/ Unit</t>
  </si>
  <si>
    <t>D.  Surge - Emergency Planning Population Assumptions</t>
  </si>
  <si>
    <t>Units</t>
  </si>
  <si>
    <t>Avg/ Serving</t>
  </si>
  <si>
    <t>Servings</t>
  </si>
  <si>
    <t>C.  Menu to Inventory Needs</t>
  </si>
  <si>
    <t>Non-Patients (Staff-Other)</t>
  </si>
  <si>
    <t>Total Servings</t>
  </si>
  <si>
    <t>Total Patients/Staff-Others</t>
  </si>
  <si>
    <t>Servings based on average per serving calculated from Worksheets C-111 and C-IV (do not alter on this page)</t>
  </si>
  <si>
    <t>Total Needed</t>
  </si>
  <si>
    <t>Food Item</t>
  </si>
  <si>
    <t>Daily Patient Par Cases</t>
  </si>
  <si>
    <t>Daily Staff     Par Cases</t>
  </si>
  <si>
    <t>Total Daily                Par Cases</t>
  </si>
  <si>
    <t>Canola Oil</t>
  </si>
  <si>
    <t>Crackers, Saltine</t>
  </si>
  <si>
    <t>Crackers, Sodium Free</t>
  </si>
  <si>
    <t>Canned Fruit (all types)</t>
  </si>
  <si>
    <t>Cereal (all flavors)</t>
  </si>
  <si>
    <t>Corn, canned</t>
  </si>
  <si>
    <t>Dried fruit (Raisins)</t>
  </si>
  <si>
    <t>Juice (all flavors)</t>
  </si>
  <si>
    <t>Nepro*</t>
  </si>
  <si>
    <t>Soda (all flavors)</t>
  </si>
  <si>
    <t>Tomatoes, canned, diced</t>
  </si>
  <si>
    <t>Tuna, packed in water</t>
  </si>
  <si>
    <t>Thickened Milk*</t>
  </si>
  <si>
    <t>Thickened Juice*</t>
  </si>
  <si>
    <t>Ensure*</t>
  </si>
  <si>
    <t>Pudding</t>
  </si>
  <si>
    <t>Fl Ounce</t>
  </si>
  <si>
    <t>Fl Ounces</t>
  </si>
  <si>
    <t>Emergency Food Plan should describe how the standard meal plan will be adjusted for modified diets (e.g., low sodium, renal, diabetic, pureed)</t>
  </si>
  <si>
    <t>Pureed</t>
  </si>
  <si>
    <r>
      <rPr>
        <vertAlign val="superscript"/>
        <sz val="11"/>
        <color theme="1"/>
        <rFont val="Calibri"/>
        <family val="2"/>
        <scheme val="minor"/>
      </rPr>
      <t>(1)</t>
    </r>
    <r>
      <rPr>
        <sz val="11"/>
        <color theme="1"/>
        <rFont val="Calibri"/>
        <family val="2"/>
        <scheme val="minor"/>
      </rPr>
      <t xml:space="preserve"> Acute Census, SNF PLUS Newborn Nursery</t>
    </r>
  </si>
  <si>
    <r>
      <rPr>
        <vertAlign val="superscript"/>
        <sz val="11"/>
        <color theme="1"/>
        <rFont val="Calibri"/>
        <family val="2"/>
        <scheme val="minor"/>
      </rPr>
      <t>(3)</t>
    </r>
    <r>
      <rPr>
        <sz val="11"/>
        <color theme="1"/>
        <rFont val="Calibri"/>
        <family val="2"/>
        <scheme val="minor"/>
      </rPr>
      <t xml:space="preserve"> Coordinate with EOP for consistent potable water plans and sources (e.g., Nutrition, Nursing)</t>
    </r>
  </si>
  <si>
    <t>Emergency Food Plan should describe (narrative) how staff and other populations food needs will be met (e.g., MRE, Combination of MRE/Meals, etc.)</t>
  </si>
  <si>
    <t>Food Inventory Needs should translate to food inventory and inventory lists for staff and others to be accomodated by emergency food plans.</t>
  </si>
  <si>
    <t xml:space="preserve">C. Surge Targets: Optional Populations to Be Fed (Consistent with EOP) </t>
  </si>
  <si>
    <t xml:space="preserve"> </t>
  </si>
  <si>
    <t>Pound</t>
  </si>
  <si>
    <t>Case</t>
  </si>
  <si>
    <t>Pregestimil</t>
  </si>
  <si>
    <t>PM 60/40 Powder</t>
  </si>
  <si>
    <t>Similac Neosure Liquid Concentrate</t>
  </si>
  <si>
    <t>Similac Advance Liquid Concentrate</t>
  </si>
  <si>
    <t>Nepro</t>
  </si>
  <si>
    <t>1 packet</t>
  </si>
  <si>
    <t>1/4 cup</t>
  </si>
  <si>
    <t>6 each</t>
  </si>
  <si>
    <t>8 oz pack</t>
  </si>
  <si>
    <t>8 oz bottle</t>
  </si>
  <si>
    <t>12 oz can</t>
  </si>
  <si>
    <t>8 oz can</t>
  </si>
  <si>
    <t>20 grams (4 tsp)</t>
  </si>
  <si>
    <t>Fat/Oils</t>
  </si>
  <si>
    <t>8 oz</t>
  </si>
  <si>
    <t>1 oz</t>
  </si>
  <si>
    <t>Pouch</t>
  </si>
  <si>
    <t>4 oz</t>
  </si>
  <si>
    <t>1/2 cup</t>
  </si>
  <si>
    <t xml:space="preserve">Case </t>
  </si>
  <si>
    <t>3 packets</t>
  </si>
  <si>
    <t>4 packets</t>
  </si>
  <si>
    <t>1 bowl pack</t>
  </si>
  <si>
    <t>Starch</t>
  </si>
  <si>
    <t xml:space="preserve">3/4 cup </t>
  </si>
  <si>
    <t>Unit Size</t>
  </si>
  <si>
    <t>Unit Measure</t>
  </si>
  <si>
    <t># Per (Case)</t>
  </si>
  <si>
    <t>Type</t>
  </si>
  <si>
    <t>Total Staff/Other
Servings</t>
  </si>
  <si>
    <t xml:space="preserve">Total Patient Servings </t>
  </si>
  <si>
    <t>AVERAGE Servings per Case</t>
  </si>
  <si>
    <t>Food Units and Amounts</t>
  </si>
  <si>
    <t>Portion Size</t>
  </si>
  <si>
    <t>Enter assumptions in light orange/dashed border cells in accordance with hospital Nutrition Care Standards and emergency food plans (e.g., if using MREs, adjust meal assumptions and quantities as appropriate to plans)</t>
  </si>
  <si>
    <t>Total Units</t>
  </si>
  <si>
    <r>
      <t xml:space="preserve">V.  Key Assumptions:  </t>
    </r>
    <r>
      <rPr>
        <b/>
        <sz val="12"/>
        <color rgb="FFC00000"/>
        <rFont val="Calibri"/>
        <family val="2"/>
        <scheme val="minor"/>
      </rPr>
      <t>Meal Plans to INVENTORIES</t>
    </r>
  </si>
  <si>
    <r>
      <rPr>
        <b/>
        <sz val="11"/>
        <color rgb="FFFF0000"/>
        <rFont val="Calibri"/>
        <family val="2"/>
        <scheme val="minor"/>
      </rPr>
      <t>NOTE:</t>
    </r>
    <r>
      <rPr>
        <sz val="11"/>
        <color rgb="FFFF0000"/>
        <rFont val="Calibri"/>
        <family val="2"/>
        <scheme val="minor"/>
      </rPr>
      <t xml:space="preserve"> Emergency Food Plans should address how patient menu requirements for each category of patients will be met from emergency food supplies.  If MRE's will be used, then describe how patient needs will be accomodated (e.g., ground, pureed in liquid, etc).  </t>
    </r>
  </si>
  <si>
    <t>NPO/IV</t>
  </si>
  <si>
    <t>Full Liquid</t>
  </si>
  <si>
    <t>Emergency Inventory Needs and Total Servings (In Ounces)</t>
  </si>
  <si>
    <t>Phase 1</t>
  </si>
  <si>
    <t>Phase 2</t>
  </si>
  <si>
    <t>C-1.  Menu to Inventory Needs - Average Servings</t>
  </si>
  <si>
    <r>
      <t xml:space="preserve">B-1.  Patient Disaster Menu -- </t>
    </r>
    <r>
      <rPr>
        <b/>
        <sz val="14"/>
        <color theme="1"/>
        <rFont val="Calibri"/>
        <family val="2"/>
        <scheme val="minor"/>
      </rPr>
      <t xml:space="preserve">Phase 1 </t>
    </r>
    <r>
      <rPr>
        <b/>
        <sz val="11"/>
        <color theme="1"/>
        <rFont val="Calibri"/>
        <family val="2"/>
        <scheme val="minor"/>
      </rPr>
      <t>(assumes regular menu modified in plans to meet patient menu)</t>
    </r>
  </si>
  <si>
    <t xml:space="preserve">Note: Title 22 requires a minimum of 7 days of staples (non-perishable) and 2 days of perishable foods on premises </t>
  </si>
  <si>
    <r>
      <t xml:space="preserve">B-2.  Patient Disaster Menu -- </t>
    </r>
    <r>
      <rPr>
        <b/>
        <sz val="14"/>
        <color theme="1"/>
        <rFont val="Calibri"/>
        <family val="2"/>
        <scheme val="minor"/>
      </rPr>
      <t xml:space="preserve">Phase 2 </t>
    </r>
    <r>
      <rPr>
        <b/>
        <sz val="11"/>
        <color theme="1"/>
        <rFont val="Calibri"/>
        <family val="2"/>
        <scheme val="minor"/>
      </rPr>
      <t>(assumes regular menu modified in plans to meet patient menu)</t>
    </r>
  </si>
  <si>
    <t>Enter the number of days you plan for each category of patients; breakdown into phases for initial period (Phase 1) and subsequent period (Phase 2), if applicble and consistent with hospital emergency food plans.   If two phases planned, complete second Patient Disaster Menu for Phase 2 below; otherwise zero out orange cells.</t>
  </si>
  <si>
    <t>Other (specify) Ensure</t>
  </si>
  <si>
    <r>
      <t xml:space="preserve">B. Surge Targets: Inpatient </t>
    </r>
    <r>
      <rPr>
        <b/>
        <sz val="11"/>
        <rFont val="Calibri"/>
        <family val="2"/>
        <scheme val="minor"/>
      </rPr>
      <t>- Emergency Department</t>
    </r>
  </si>
  <si>
    <t>Total Emergency/Surge Populations (Essential)</t>
  </si>
  <si>
    <t>All Inventory Needs carried forward from worksheets C-III and C-IV (do not enter/alter data on this page)</t>
  </si>
  <si>
    <r>
      <rPr>
        <b/>
        <sz val="10"/>
        <rFont val="Arial"/>
        <family val="2"/>
      </rPr>
      <t>Notes:</t>
    </r>
    <r>
      <rPr>
        <sz val="11"/>
        <color theme="1"/>
        <rFont val="Calibri"/>
        <family val="2"/>
        <scheme val="minor"/>
      </rPr>
      <t xml:space="preserve">  
- Each column has a Note that describes its purpose related to </t>
    </r>
    <r>
      <rPr>
        <i/>
        <sz val="11"/>
        <color theme="1"/>
        <rFont val="Calibri"/>
        <family val="2"/>
        <scheme val="minor"/>
      </rPr>
      <t xml:space="preserve">Hospital Emergency Food Calculation Tool </t>
    </r>
    <r>
      <rPr>
        <sz val="11"/>
        <color theme="1"/>
        <rFont val="Calibri"/>
        <family val="2"/>
        <scheme val="minor"/>
      </rPr>
      <t xml:space="preserve">(roll over the header for each column to see the Note).
- This Inventory Worksheet EXAMPLE is intended to be used in conjunction with the </t>
    </r>
    <r>
      <rPr>
        <i/>
        <sz val="10"/>
        <rFont val="Arial"/>
        <family val="2"/>
      </rPr>
      <t>Hospital Emergency Food Calculation Tool.</t>
    </r>
    <r>
      <rPr>
        <sz val="11"/>
        <color theme="1"/>
        <rFont val="Calibri"/>
        <family val="2"/>
        <scheme val="minor"/>
      </rPr>
      <t xml:space="preserve"> 
- Food categories, average serving sizes and TOTAL PAR levels should be consistent with Worksheet C-III (patient menu) and C-IV (staff/other menu) and C-V (Inventory-Serving Totals).  
- Food Items/product names listed are EXAMPLES only; each hospital should enter actual Food Items in hospital menus and inventories
- Hospital Nutrition Service inventories may not include ready to feed (RTF), formulas and other food items maintain on patient care units; these food items should be addressed in hospital's written plans.</t>
    </r>
  </si>
  <si>
    <t>Visitors (e.g., .30 per patient)</t>
  </si>
  <si>
    <t>Section B  - Phase 1 will be consistent with Section A - Phase 1 relative to resulting quantity and servings</t>
  </si>
  <si>
    <t>Enter the number of daily meals you plan to provide for each category of individuals; you may average some groups (e.g., some physicians will be there 24/7 and some will be only for one meal, your plans may include feeding visitors once per day but roomng in family members twice in 24 hour periods)</t>
  </si>
  <si>
    <t>Regular/Soft</t>
  </si>
  <si>
    <t>Low Sodium/Cardiac</t>
  </si>
  <si>
    <t>Snack (Ensure)</t>
  </si>
  <si>
    <t>Other (Ensure)</t>
  </si>
  <si>
    <t>Enter the number of days and meals per day you plan for each category of individuals broken down into PHASES for initial period (Phase 1) and subsequent period (Phase 2), if applicble and consistent with hospital emergency food plans.  Assumes first phase includes use of persishables that may not be replenished.   If two phases planned, please address each population in each phase and complete second Patient Disaster Menu for Phase 2 below; otherwise zero out orange cells.</t>
  </si>
  <si>
    <t>Spread (individual packet)</t>
  </si>
  <si>
    <t>Ensure Clear*</t>
  </si>
  <si>
    <t>Granola Bar</t>
  </si>
  <si>
    <t>Perative</t>
  </si>
  <si>
    <t>Glucerna</t>
  </si>
  <si>
    <t>Jevity 1.5</t>
  </si>
  <si>
    <t>Jevity 1.2</t>
  </si>
  <si>
    <t>Milk, Alta Dena (1%)</t>
  </si>
  <si>
    <t>Whole Fruit</t>
  </si>
  <si>
    <t>Beans, canned</t>
  </si>
  <si>
    <t>Meat (chicken, turkey, fish, beef, pork)</t>
  </si>
  <si>
    <t>Peanut Butter (individual packets= 1 Tbsp ech)</t>
  </si>
  <si>
    <t>Proteins</t>
  </si>
  <si>
    <t>Oral Supplements</t>
  </si>
  <si>
    <t>Bread</t>
  </si>
  <si>
    <t>Slice</t>
  </si>
  <si>
    <t>Staff Family/Dependent Ratios (e.g., .1 per staff)</t>
  </si>
  <si>
    <r>
      <t>Physicians - Hospital (</t>
    </r>
    <r>
      <rPr>
        <sz val="10"/>
        <color theme="1"/>
        <rFont val="Calibri"/>
        <family val="2"/>
        <scheme val="minor"/>
      </rPr>
      <t>ED, hospitalist, Rad, Intensivist, trauma, etc</t>
    </r>
    <r>
      <rPr>
        <sz val="11"/>
        <color theme="1"/>
        <rFont val="Calibri"/>
        <family val="2"/>
        <scheme val="minor"/>
      </rPr>
      <t>)</t>
    </r>
  </si>
  <si>
    <t>Physicians - Rounding</t>
  </si>
  <si>
    <t>Physicians - Hospital Based</t>
  </si>
  <si>
    <t>Section B  - Phase 2 will be driven by Section A - Phase 2 total meals to calculate quantities and resulting servings</t>
  </si>
  <si>
    <t>Enter assumptions in accordance with hospital Nutrition Care Standards and emergency food plans (e.g., if using MREs or other alternatives, enter them in this worksheet in appropriate row/column consistent with plans)</t>
  </si>
  <si>
    <t>Clinical IP</t>
  </si>
  <si>
    <t>Clinical ED</t>
  </si>
  <si>
    <t>Clinical Ancillary (Lab, Rad, Etc)</t>
  </si>
  <si>
    <t>Housekeeping/Plant Ops/Security</t>
  </si>
  <si>
    <t>Non-Clinical Staff</t>
  </si>
  <si>
    <t>Essential Staff  Worksheet</t>
  </si>
  <si>
    <t>All Staff/ Shifts</t>
  </si>
  <si>
    <t>Essential Positions</t>
  </si>
  <si>
    <t>Total Staff</t>
  </si>
  <si>
    <t>Divided by Surge Patients</t>
  </si>
  <si>
    <t>Equals Staff Ratio</t>
  </si>
  <si>
    <t xml:space="preserve">Physicians - Rounding </t>
  </si>
  <si>
    <t xml:space="preserve">Snack </t>
  </si>
  <si>
    <r>
      <rPr>
        <vertAlign val="superscript"/>
        <sz val="11"/>
        <color theme="1"/>
        <rFont val="Calibri"/>
        <family val="2"/>
        <scheme val="minor"/>
      </rPr>
      <t>(2)</t>
    </r>
    <r>
      <rPr>
        <sz val="11"/>
        <color theme="1"/>
        <rFont val="Calibri"/>
        <family val="2"/>
        <scheme val="minor"/>
      </rPr>
      <t xml:space="preserve"> Reference and be consistent with </t>
    </r>
    <r>
      <rPr>
        <i/>
        <sz val="11"/>
        <color theme="1"/>
        <rFont val="Calibri"/>
        <family val="2"/>
        <scheme val="minor"/>
      </rPr>
      <t xml:space="preserve">Hospital's </t>
    </r>
    <r>
      <rPr>
        <sz val="11"/>
        <color theme="1"/>
        <rFont val="Calibri"/>
        <family val="2"/>
        <scheme val="minor"/>
      </rPr>
      <t>Nutrition Care Standards (IOM DRI)</t>
    </r>
  </si>
  <si>
    <t>Totals</t>
  </si>
</sst>
</file>

<file path=xl/styles.xml><?xml version="1.0" encoding="utf-8"?>
<styleSheet xmlns="http://schemas.openxmlformats.org/spreadsheetml/2006/main">
  <numFmts count="3">
    <numFmt numFmtId="43" formatCode="_(* #,##0.00_);_(* \(#,##0.00\);_(* &quot;-&quot;??_);_(@_)"/>
    <numFmt numFmtId="164" formatCode="_(* #,##0_);_(* \(#,##0\);_(* &quot;-&quot;??_);_(@_)"/>
    <numFmt numFmtId="165" formatCode="_(* #,##0.0_);_(* \(#,##0.0\);_(* &quot;-&quot;??_);_(@_)"/>
  </numFmts>
  <fonts count="27">
    <font>
      <sz val="11"/>
      <color theme="1"/>
      <name val="Calibri"/>
      <family val="2"/>
      <scheme val="minor"/>
    </font>
    <font>
      <sz val="11"/>
      <color theme="1"/>
      <name val="Calibri"/>
      <family val="2"/>
      <scheme val="minor"/>
    </font>
    <font>
      <b/>
      <sz val="11"/>
      <color theme="1"/>
      <name val="Calibri"/>
      <family val="2"/>
      <scheme val="minor"/>
    </font>
    <font>
      <b/>
      <sz val="12"/>
      <color rgb="FFC00000"/>
      <name val="Calibri"/>
      <family val="2"/>
      <scheme val="minor"/>
    </font>
    <font>
      <i/>
      <sz val="11"/>
      <color theme="1"/>
      <name val="Calibri"/>
      <family val="2"/>
      <scheme val="minor"/>
    </font>
    <font>
      <b/>
      <vertAlign val="superscript"/>
      <sz val="11"/>
      <color theme="1"/>
      <name val="Calibri"/>
      <family val="2"/>
      <scheme val="minor"/>
    </font>
    <font>
      <vertAlign val="superscript"/>
      <sz val="11"/>
      <color theme="1"/>
      <name val="Calibri"/>
      <family val="2"/>
      <scheme val="minor"/>
    </font>
    <font>
      <b/>
      <sz val="11"/>
      <color rgb="FFC00000"/>
      <name val="Calibri"/>
      <family val="2"/>
      <scheme val="minor"/>
    </font>
    <font>
      <sz val="11"/>
      <name val="Calibri"/>
      <family val="2"/>
      <scheme val="minor"/>
    </font>
    <font>
      <b/>
      <i/>
      <sz val="11"/>
      <color rgb="FFFF0000"/>
      <name val="Calibri"/>
      <family val="2"/>
      <scheme val="minor"/>
    </font>
    <font>
      <sz val="10"/>
      <name val="Arial"/>
      <family val="2"/>
    </font>
    <font>
      <b/>
      <sz val="10"/>
      <name val="Arial"/>
      <family val="2"/>
    </font>
    <font>
      <i/>
      <sz val="10"/>
      <name val="Arial"/>
      <family val="2"/>
    </font>
    <font>
      <b/>
      <sz val="9"/>
      <name val="Arial"/>
      <family val="2"/>
    </font>
    <font>
      <b/>
      <sz val="8"/>
      <color indexed="81"/>
      <name val="Tahoma"/>
      <family val="2"/>
    </font>
    <font>
      <sz val="8"/>
      <color indexed="81"/>
      <name val="Tahoma"/>
      <family val="2"/>
    </font>
    <font>
      <sz val="11"/>
      <color rgb="FFFF0000"/>
      <name val="Calibri"/>
      <family val="2"/>
      <scheme val="minor"/>
    </font>
    <font>
      <sz val="16"/>
      <color theme="1"/>
      <name val="Calibri"/>
      <family val="2"/>
      <scheme val="minor"/>
    </font>
    <font>
      <b/>
      <sz val="11"/>
      <color rgb="FFFF0000"/>
      <name val="Calibri"/>
      <family val="2"/>
      <scheme val="minor"/>
    </font>
    <font>
      <b/>
      <sz val="14"/>
      <color theme="1"/>
      <name val="Calibri"/>
      <family val="2"/>
      <scheme val="minor"/>
    </font>
    <font>
      <b/>
      <sz val="11"/>
      <name val="Calibri"/>
      <family val="2"/>
      <scheme val="minor"/>
    </font>
    <font>
      <sz val="10"/>
      <color theme="1"/>
      <name val="Calibri"/>
      <family val="2"/>
      <scheme val="minor"/>
    </font>
    <font>
      <b/>
      <sz val="12"/>
      <color theme="1"/>
      <name val="Calibri"/>
      <family val="2"/>
      <scheme val="minor"/>
    </font>
    <font>
      <sz val="12"/>
      <color theme="1"/>
      <name val="Calibri"/>
      <family val="2"/>
      <scheme val="minor"/>
    </font>
    <font>
      <b/>
      <sz val="9"/>
      <color theme="1"/>
      <name val="Calibri"/>
      <family val="2"/>
      <scheme val="minor"/>
    </font>
    <font>
      <sz val="12"/>
      <color rgb="FFFF0000"/>
      <name val="Calibri"/>
      <family val="2"/>
      <scheme val="minor"/>
    </font>
    <font>
      <sz val="9"/>
      <color indexed="81"/>
      <name val="Tahoma"/>
      <family val="2"/>
    </font>
  </fonts>
  <fills count="9">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indexed="9"/>
        <bgColor indexed="64"/>
      </patternFill>
    </fill>
    <fill>
      <patternFill patternType="solid">
        <fgColor theme="7" tint="0.79998168889431442"/>
        <bgColor indexed="64"/>
      </patternFill>
    </fill>
    <fill>
      <patternFill patternType="solid">
        <fgColor theme="6" tint="0.59999389629810485"/>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right/>
      <top style="dotted">
        <color auto="1"/>
      </top>
      <bottom style="dotted">
        <color auto="1"/>
      </bottom>
      <diagonal/>
    </border>
    <border>
      <left/>
      <right/>
      <top style="dotted">
        <color auto="1"/>
      </top>
      <bottom/>
      <diagonal/>
    </border>
    <border>
      <left/>
      <right style="thin">
        <color indexed="64"/>
      </right>
      <top/>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style="medium">
        <color indexed="64"/>
      </bottom>
      <diagonal/>
    </border>
    <border>
      <left style="thin">
        <color indexed="64"/>
      </left>
      <right/>
      <top/>
      <bottom style="thin">
        <color indexed="64"/>
      </bottom>
      <diagonal/>
    </border>
    <border>
      <left/>
      <right/>
      <top style="thin">
        <color indexed="64"/>
      </top>
      <bottom style="medium">
        <color indexed="64"/>
      </bottom>
      <diagonal/>
    </border>
    <border>
      <left style="thin">
        <color indexed="64"/>
      </left>
      <right/>
      <top style="dotted">
        <color auto="1"/>
      </top>
      <bottom style="dotted">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dotted">
        <color auto="1"/>
      </top>
      <bottom style="thin">
        <color indexed="64"/>
      </bottom>
      <diagonal/>
    </border>
    <border>
      <left/>
      <right/>
      <top style="dotted">
        <color auto="1"/>
      </top>
      <bottom style="thin">
        <color indexed="64"/>
      </bottom>
      <diagonal/>
    </border>
    <border>
      <left style="thin">
        <color indexed="64"/>
      </left>
      <right/>
      <top style="dotted">
        <color auto="1"/>
      </top>
      <bottom/>
      <diagonal/>
    </border>
    <border>
      <left/>
      <right style="thin">
        <color indexed="64"/>
      </right>
      <top style="dotted">
        <color indexed="64"/>
      </top>
      <bottom/>
      <diagonal/>
    </border>
    <border>
      <left/>
      <right/>
      <top style="thin">
        <color indexed="64"/>
      </top>
      <bottom style="double">
        <color indexed="64"/>
      </bottom>
      <diagonal/>
    </border>
    <border>
      <left/>
      <right/>
      <top/>
      <bottom style="double">
        <color indexed="64"/>
      </bottom>
      <diagonal/>
    </border>
    <border>
      <left style="thin">
        <color indexed="64"/>
      </left>
      <right/>
      <top style="medium">
        <color indexed="64"/>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0" fillId="0" borderId="0"/>
    <xf numFmtId="43" fontId="10" fillId="0" borderId="0" applyFont="0" applyFill="0" applyBorder="0" applyAlignment="0" applyProtection="0"/>
  </cellStyleXfs>
  <cellXfs count="418">
    <xf numFmtId="0" fontId="0" fillId="0" borderId="0" xfId="0"/>
    <xf numFmtId="0" fontId="0" fillId="0" borderId="3" xfId="0" applyBorder="1"/>
    <xf numFmtId="0" fontId="0" fillId="0" borderId="0" xfId="0" applyAlignment="1"/>
    <xf numFmtId="0" fontId="2" fillId="0" borderId="2" xfId="0" applyFont="1" applyBorder="1"/>
    <xf numFmtId="164" fontId="0" fillId="4" borderId="1" xfId="1" applyNumberFormat="1" applyFont="1" applyFill="1" applyBorder="1"/>
    <xf numFmtId="43" fontId="0" fillId="3" borderId="0" xfId="1" applyFont="1" applyFill="1" applyBorder="1"/>
    <xf numFmtId="0" fontId="0" fillId="3" borderId="0" xfId="0" applyFill="1" applyBorder="1"/>
    <xf numFmtId="1" fontId="0" fillId="4" borderId="1" xfId="0" applyNumberFormat="1" applyFill="1" applyBorder="1"/>
    <xf numFmtId="164" fontId="2" fillId="4" borderId="1" xfId="1" applyNumberFormat="1" applyFont="1" applyFill="1" applyBorder="1"/>
    <xf numFmtId="0" fontId="2" fillId="3" borderId="0" xfId="0" applyFont="1" applyFill="1" applyAlignment="1">
      <alignment horizontal="center"/>
    </xf>
    <xf numFmtId="0" fontId="0" fillId="0" borderId="1" xfId="0" applyBorder="1"/>
    <xf numFmtId="164" fontId="0" fillId="4" borderId="1" xfId="0" applyNumberFormat="1" applyFill="1" applyBorder="1"/>
    <xf numFmtId="164" fontId="0" fillId="4" borderId="6" xfId="0" applyNumberFormat="1" applyFill="1" applyBorder="1"/>
    <xf numFmtId="164" fontId="0" fillId="4" borderId="6" xfId="1" applyNumberFormat="1" applyFont="1" applyFill="1" applyBorder="1"/>
    <xf numFmtId="164" fontId="0" fillId="4" borderId="7" xfId="1" applyNumberFormat="1" applyFont="1" applyFill="1" applyBorder="1"/>
    <xf numFmtId="0" fontId="2" fillId="0" borderId="4" xfId="0" applyFont="1" applyBorder="1" applyAlignment="1">
      <alignment horizontal="center"/>
    </xf>
    <xf numFmtId="9" fontId="0" fillId="4" borderId="1" xfId="0" applyNumberFormat="1" applyFill="1" applyBorder="1"/>
    <xf numFmtId="0" fontId="0" fillId="0" borderId="13" xfId="0" applyBorder="1"/>
    <xf numFmtId="0" fontId="2" fillId="0" borderId="1" xfId="0" applyFont="1" applyBorder="1" applyAlignment="1">
      <alignment horizontal="center"/>
    </xf>
    <xf numFmtId="0" fontId="2" fillId="0" borderId="4" xfId="0" applyFont="1" applyBorder="1" applyAlignment="1">
      <alignment horizontal="center" wrapText="1"/>
    </xf>
    <xf numFmtId="0" fontId="0" fillId="0" borderId="0" xfId="0" applyBorder="1"/>
    <xf numFmtId="9" fontId="0" fillId="0" borderId="0" xfId="0" applyNumberFormat="1" applyFill="1" applyBorder="1"/>
    <xf numFmtId="1" fontId="0" fillId="0" borderId="0" xfId="0" applyNumberFormat="1" applyFill="1" applyBorder="1"/>
    <xf numFmtId="164" fontId="0" fillId="0" borderId="0" xfId="1" applyNumberFormat="1" applyFont="1" applyFill="1" applyBorder="1"/>
    <xf numFmtId="0" fontId="0" fillId="0" borderId="0" xfId="0" applyFill="1" applyBorder="1"/>
    <xf numFmtId="0" fontId="0" fillId="0" borderId="1" xfId="0" applyBorder="1" applyAlignment="1">
      <alignment horizontal="left" indent="1"/>
    </xf>
    <xf numFmtId="0" fontId="0" fillId="0" borderId="1" xfId="0" applyBorder="1" applyAlignment="1">
      <alignment horizontal="left" indent="2"/>
    </xf>
    <xf numFmtId="9" fontId="0" fillId="4" borderId="18" xfId="2" applyFont="1" applyFill="1" applyBorder="1"/>
    <xf numFmtId="9" fontId="0" fillId="4" borderId="16" xfId="2" applyNumberFormat="1" applyFont="1" applyFill="1" applyBorder="1"/>
    <xf numFmtId="0" fontId="4" fillId="0" borderId="1" xfId="0" applyFont="1" applyBorder="1" applyAlignment="1">
      <alignment horizontal="left" indent="1"/>
    </xf>
    <xf numFmtId="0" fontId="4" fillId="0" borderId="1" xfId="0" applyFont="1" applyFill="1" applyBorder="1" applyAlignment="1">
      <alignment horizontal="left" indent="1"/>
    </xf>
    <xf numFmtId="164" fontId="0" fillId="0" borderId="0" xfId="0" applyNumberFormat="1" applyFill="1" applyBorder="1"/>
    <xf numFmtId="0" fontId="0" fillId="0" borderId="7" xfId="0" applyBorder="1"/>
    <xf numFmtId="0" fontId="0" fillId="0" borderId="5" xfId="0" applyBorder="1"/>
    <xf numFmtId="0" fontId="0" fillId="2" borderId="19" xfId="0" applyFill="1" applyBorder="1"/>
    <xf numFmtId="0" fontId="0" fillId="2" borderId="20" xfId="0" applyFill="1" applyBorder="1"/>
    <xf numFmtId="0" fontId="0" fillId="0" borderId="24" xfId="0" applyBorder="1"/>
    <xf numFmtId="0" fontId="0" fillId="2" borderId="25" xfId="0" applyFill="1" applyBorder="1"/>
    <xf numFmtId="0" fontId="0" fillId="0" borderId="14" xfId="0" applyBorder="1"/>
    <xf numFmtId="0" fontId="0" fillId="0" borderId="8" xfId="0" applyBorder="1"/>
    <xf numFmtId="0" fontId="0" fillId="4" borderId="2" xfId="0" applyFill="1" applyBorder="1"/>
    <xf numFmtId="164" fontId="0" fillId="4" borderId="14" xfId="1" applyNumberFormat="1" applyFont="1" applyFill="1" applyBorder="1"/>
    <xf numFmtId="0" fontId="0" fillId="0" borderId="26" xfId="0" applyBorder="1"/>
    <xf numFmtId="0" fontId="0" fillId="0" borderId="27" xfId="0" applyBorder="1"/>
    <xf numFmtId="0" fontId="2" fillId="0" borderId="1" xfId="0" applyFont="1" applyBorder="1" applyAlignment="1">
      <alignment horizontal="center" wrapText="1"/>
    </xf>
    <xf numFmtId="0" fontId="0" fillId="0" borderId="8" xfId="0" applyBorder="1" applyAlignment="1">
      <alignment horizontal="left" indent="1"/>
    </xf>
    <xf numFmtId="0" fontId="0" fillId="0" borderId="8" xfId="0" applyBorder="1" applyAlignment="1">
      <alignment horizontal="right" indent="2"/>
    </xf>
    <xf numFmtId="0" fontId="0" fillId="0" borderId="8" xfId="0" applyBorder="1" applyAlignment="1">
      <alignment horizontal="left" indent="2"/>
    </xf>
    <xf numFmtId="0" fontId="2" fillId="0" borderId="8" xfId="0" applyFont="1" applyBorder="1" applyAlignment="1">
      <alignment horizontal="left"/>
    </xf>
    <xf numFmtId="0" fontId="2" fillId="0" borderId="8" xfId="0" applyFont="1" applyBorder="1"/>
    <xf numFmtId="164" fontId="0" fillId="4" borderId="4" xfId="1" applyNumberFormat="1" applyFont="1" applyFill="1" applyBorder="1"/>
    <xf numFmtId="0" fontId="0" fillId="2" borderId="29" xfId="0" applyFill="1" applyBorder="1"/>
    <xf numFmtId="164" fontId="0" fillId="0" borderId="14" xfId="1" applyNumberFormat="1" applyFont="1" applyBorder="1"/>
    <xf numFmtId="164" fontId="0" fillId="4" borderId="26" xfId="1" applyNumberFormat="1" applyFont="1" applyFill="1" applyBorder="1"/>
    <xf numFmtId="164" fontId="2" fillId="4" borderId="28" xfId="1" applyNumberFormat="1" applyFont="1" applyFill="1" applyBorder="1"/>
    <xf numFmtId="0" fontId="2" fillId="0" borderId="7" xfId="0" applyFont="1" applyBorder="1"/>
    <xf numFmtId="0" fontId="2" fillId="0" borderId="5" xfId="0" applyFont="1" applyFill="1" applyBorder="1"/>
    <xf numFmtId="164" fontId="0" fillId="0" borderId="0" xfId="1" applyNumberFormat="1" applyFont="1" applyBorder="1"/>
    <xf numFmtId="0" fontId="2" fillId="3" borderId="21" xfId="0" applyFont="1" applyFill="1" applyBorder="1" applyAlignment="1">
      <alignment horizontal="center"/>
    </xf>
    <xf numFmtId="0" fontId="2" fillId="3" borderId="22" xfId="0" applyFont="1" applyFill="1" applyBorder="1" applyAlignment="1">
      <alignment horizontal="center"/>
    </xf>
    <xf numFmtId="0" fontId="0" fillId="0" borderId="23" xfId="0" applyBorder="1"/>
    <xf numFmtId="0" fontId="2" fillId="0" borderId="23" xfId="0" applyFont="1" applyBorder="1"/>
    <xf numFmtId="0" fontId="0" fillId="0" borderId="23" xfId="0" applyBorder="1" applyAlignment="1">
      <alignment horizontal="left" indent="1"/>
    </xf>
    <xf numFmtId="0" fontId="0" fillId="0" borderId="23" xfId="0" applyBorder="1" applyAlignment="1">
      <alignment horizontal="left" indent="2"/>
    </xf>
    <xf numFmtId="0" fontId="0" fillId="0" borderId="23" xfId="0" applyFill="1" applyBorder="1" applyAlignment="1">
      <alignment horizontal="left" indent="2"/>
    </xf>
    <xf numFmtId="0" fontId="2" fillId="0" borderId="0" xfId="0" applyFont="1" applyBorder="1" applyAlignment="1">
      <alignment horizontal="center"/>
    </xf>
    <xf numFmtId="0" fontId="0" fillId="0" borderId="23" xfId="0" applyFill="1" applyBorder="1" applyAlignment="1">
      <alignment horizontal="left" indent="1"/>
    </xf>
    <xf numFmtId="0" fontId="0" fillId="0" borderId="29" xfId="0" applyBorder="1"/>
    <xf numFmtId="0" fontId="0" fillId="0" borderId="21" xfId="0" applyBorder="1"/>
    <xf numFmtId="0" fontId="0" fillId="0" borderId="22" xfId="0" applyBorder="1"/>
    <xf numFmtId="0" fontId="0" fillId="0" borderId="0" xfId="0" applyBorder="1" applyAlignment="1">
      <alignment horizontal="center"/>
    </xf>
    <xf numFmtId="0" fontId="2" fillId="0" borderId="23" xfId="0" applyFont="1" applyFill="1" applyBorder="1"/>
    <xf numFmtId="0" fontId="2" fillId="0" borderId="0" xfId="0" applyFont="1" applyAlignment="1">
      <alignment horizontal="center"/>
    </xf>
    <xf numFmtId="0" fontId="0" fillId="0" borderId="0" xfId="0" applyBorder="1" applyAlignment="1">
      <alignment horizontal="left" vertical="top" wrapText="1"/>
    </xf>
    <xf numFmtId="0" fontId="0" fillId="0" borderId="0" xfId="0" applyBorder="1" applyAlignment="1">
      <alignment horizontal="left" indent="1"/>
    </xf>
    <xf numFmtId="0" fontId="0" fillId="0" borderId="23" xfId="0" applyBorder="1" applyAlignment="1">
      <alignment horizontal="left" indent="3"/>
    </xf>
    <xf numFmtId="0" fontId="2" fillId="0" borderId="0" xfId="0" applyFont="1" applyBorder="1"/>
    <xf numFmtId="0" fontId="0" fillId="0" borderId="0" xfId="0" applyBorder="1" applyAlignment="1">
      <alignment horizontal="left" indent="2"/>
    </xf>
    <xf numFmtId="0" fontId="8" fillId="0" borderId="23" xfId="0" applyFont="1" applyBorder="1" applyAlignment="1">
      <alignment horizontal="left" indent="1"/>
    </xf>
    <xf numFmtId="0" fontId="8" fillId="0" borderId="0" xfId="0" applyFont="1" applyBorder="1"/>
    <xf numFmtId="164" fontId="8" fillId="4" borderId="1" xfId="1" applyNumberFormat="1" applyFont="1" applyFill="1" applyBorder="1"/>
    <xf numFmtId="9" fontId="2" fillId="5" borderId="26" xfId="2" applyNumberFormat="1" applyFont="1" applyFill="1" applyBorder="1"/>
    <xf numFmtId="164" fontId="0" fillId="0" borderId="14" xfId="1" applyNumberFormat="1" applyFont="1" applyFill="1" applyBorder="1"/>
    <xf numFmtId="164" fontId="0" fillId="0" borderId="8" xfId="1" applyNumberFormat="1" applyFont="1" applyFill="1" applyBorder="1"/>
    <xf numFmtId="164" fontId="0" fillId="0" borderId="8" xfId="0" applyNumberFormat="1" applyFill="1" applyBorder="1"/>
    <xf numFmtId="0" fontId="0" fillId="0" borderId="9" xfId="0" applyFill="1" applyBorder="1"/>
    <xf numFmtId="43" fontId="0" fillId="4" borderId="1" xfId="1" applyFont="1" applyFill="1" applyBorder="1"/>
    <xf numFmtId="164" fontId="2" fillId="4" borderId="14" xfId="1" applyNumberFormat="1" applyFont="1" applyFill="1" applyBorder="1"/>
    <xf numFmtId="0" fontId="2" fillId="0" borderId="1" xfId="0" applyFont="1" applyBorder="1" applyAlignment="1">
      <alignment horizontal="center" wrapText="1"/>
    </xf>
    <xf numFmtId="0" fontId="0" fillId="0" borderId="14" xfId="0" applyBorder="1" applyAlignment="1">
      <alignment vertical="top" wrapText="1"/>
    </xf>
    <xf numFmtId="0" fontId="2" fillId="0" borderId="21" xfId="0" applyFont="1" applyBorder="1"/>
    <xf numFmtId="0" fontId="9" fillId="0" borderId="29" xfId="0" applyFont="1" applyBorder="1"/>
    <xf numFmtId="0" fontId="2" fillId="0" borderId="1" xfId="0" applyFont="1" applyBorder="1" applyAlignment="1">
      <alignment horizontal="center"/>
    </xf>
    <xf numFmtId="0" fontId="2" fillId="0" borderId="1" xfId="0" applyFont="1" applyBorder="1" applyAlignment="1">
      <alignment horizontal="center"/>
    </xf>
    <xf numFmtId="0" fontId="2" fillId="0" borderId="1" xfId="0" applyFont="1" applyBorder="1" applyAlignment="1">
      <alignment horizontal="center" wrapText="1"/>
    </xf>
    <xf numFmtId="0" fontId="2" fillId="0" borderId="2" xfId="0" applyFont="1" applyBorder="1" applyAlignment="1">
      <alignment horizontal="center"/>
    </xf>
    <xf numFmtId="0" fontId="2" fillId="0" borderId="3" xfId="0" applyFont="1" applyBorder="1" applyAlignment="1">
      <alignment horizontal="center"/>
    </xf>
    <xf numFmtId="0" fontId="0" fillId="4" borderId="1" xfId="0" applyFill="1" applyBorder="1"/>
    <xf numFmtId="43" fontId="0" fillId="0" borderId="0" xfId="1" applyFont="1" applyBorder="1"/>
    <xf numFmtId="43" fontId="0" fillId="0" borderId="27" xfId="1" applyFont="1" applyBorder="1"/>
    <xf numFmtId="43" fontId="0" fillId="0" borderId="14" xfId="1" applyFont="1" applyBorder="1"/>
    <xf numFmtId="43" fontId="0" fillId="4" borderId="2" xfId="1" applyFont="1" applyFill="1" applyBorder="1"/>
    <xf numFmtId="164" fontId="0" fillId="4" borderId="3" xfId="0" applyNumberFormat="1" applyFill="1" applyBorder="1"/>
    <xf numFmtId="165" fontId="0" fillId="4" borderId="2" xfId="1" applyNumberFormat="1" applyFont="1" applyFill="1" applyBorder="1"/>
    <xf numFmtId="43" fontId="0" fillId="0" borderId="7" xfId="1" applyFont="1" applyBorder="1"/>
    <xf numFmtId="43" fontId="0" fillId="0" borderId="8" xfId="1" applyFont="1" applyBorder="1"/>
    <xf numFmtId="43" fontId="0" fillId="0" borderId="16" xfId="1" applyFont="1" applyFill="1" applyBorder="1"/>
    <xf numFmtId="43" fontId="0" fillId="0" borderId="9" xfId="1" applyFont="1" applyFill="1" applyBorder="1"/>
    <xf numFmtId="43" fontId="0" fillId="0" borderId="14" xfId="1" applyFont="1" applyFill="1" applyBorder="1"/>
    <xf numFmtId="43" fontId="0" fillId="0" borderId="8" xfId="1" applyFont="1" applyFill="1" applyBorder="1"/>
    <xf numFmtId="43" fontId="0" fillId="0" borderId="26" xfId="1" applyFont="1" applyBorder="1"/>
    <xf numFmtId="43" fontId="0" fillId="0" borderId="5" xfId="1" applyFont="1" applyBorder="1"/>
    <xf numFmtId="43" fontId="0" fillId="0" borderId="0" xfId="1" applyFont="1" applyFill="1" applyBorder="1"/>
    <xf numFmtId="164" fontId="0" fillId="4" borderId="2" xfId="1" applyNumberFormat="1" applyFont="1" applyFill="1" applyBorder="1"/>
    <xf numFmtId="165" fontId="0" fillId="4" borderId="1" xfId="1" applyNumberFormat="1" applyFont="1" applyFill="1" applyBorder="1"/>
    <xf numFmtId="165" fontId="0" fillId="0" borderId="0" xfId="1" applyNumberFormat="1" applyFont="1" applyBorder="1"/>
    <xf numFmtId="43" fontId="0" fillId="0" borderId="8" xfId="1" applyNumberFormat="1" applyFont="1" applyBorder="1"/>
    <xf numFmtId="43" fontId="0" fillId="0" borderId="8" xfId="1" applyNumberFormat="1" applyFont="1" applyFill="1" applyBorder="1"/>
    <xf numFmtId="43" fontId="0" fillId="0" borderId="5" xfId="1" applyNumberFormat="1" applyFont="1" applyBorder="1"/>
    <xf numFmtId="43" fontId="0" fillId="0" borderId="0" xfId="1" applyNumberFormat="1" applyFont="1" applyBorder="1"/>
    <xf numFmtId="164" fontId="0" fillId="4" borderId="2" xfId="0" applyNumberFormat="1" applyFill="1" applyBorder="1"/>
    <xf numFmtId="164" fontId="0" fillId="4" borderId="3" xfId="1" applyNumberFormat="1" applyFont="1" applyFill="1" applyBorder="1"/>
    <xf numFmtId="43" fontId="0" fillId="4" borderId="3" xfId="1" applyFont="1" applyFill="1" applyBorder="1"/>
    <xf numFmtId="165" fontId="0" fillId="4" borderId="21" xfId="1" applyNumberFormat="1" applyFont="1" applyFill="1" applyBorder="1"/>
    <xf numFmtId="0" fontId="10" fillId="0" borderId="0" xfId="3" applyFont="1" applyBorder="1"/>
    <xf numFmtId="0" fontId="10" fillId="0" borderId="0" xfId="3" applyFont="1" applyBorder="1" applyAlignment="1">
      <alignment vertical="center" wrapText="1"/>
    </xf>
    <xf numFmtId="0" fontId="10" fillId="0" borderId="0" xfId="3" applyFont="1" applyFill="1" applyBorder="1"/>
    <xf numFmtId="1" fontId="10" fillId="0" borderId="0" xfId="3" applyNumberFormat="1" applyFont="1" applyBorder="1" applyAlignment="1">
      <alignment horizontal="center"/>
    </xf>
    <xf numFmtId="0" fontId="10" fillId="0" borderId="0" xfId="3" applyFont="1" applyBorder="1" applyAlignment="1">
      <alignment horizontal="center"/>
    </xf>
    <xf numFmtId="1" fontId="11" fillId="0" borderId="0" xfId="3" applyNumberFormat="1" applyFont="1" applyAlignment="1">
      <alignment horizontal="left"/>
    </xf>
    <xf numFmtId="1" fontId="10" fillId="0" borderId="0" xfId="3" applyNumberFormat="1" applyFont="1" applyAlignment="1">
      <alignment horizontal="left"/>
    </xf>
    <xf numFmtId="0" fontId="0" fillId="0" borderId="8" xfId="0" applyFill="1" applyBorder="1"/>
    <xf numFmtId="0" fontId="2" fillId="0" borderId="4" xfId="0" applyFont="1" applyBorder="1" applyAlignment="1">
      <alignment horizontal="center" wrapText="1"/>
    </xf>
    <xf numFmtId="0" fontId="10" fillId="0" borderId="0" xfId="3"/>
    <xf numFmtId="0" fontId="10" fillId="0" borderId="0" xfId="3" applyFont="1"/>
    <xf numFmtId="164" fontId="10" fillId="0" borderId="5" xfId="4" applyNumberFormat="1" applyFont="1" applyFill="1" applyBorder="1" applyAlignment="1">
      <alignment horizontal="center"/>
    </xf>
    <xf numFmtId="164" fontId="10" fillId="0" borderId="26" xfId="4" applyNumberFormat="1" applyFont="1" applyFill="1" applyBorder="1" applyAlignment="1">
      <alignment horizontal="center"/>
    </xf>
    <xf numFmtId="0" fontId="10" fillId="0" borderId="5" xfId="3" applyFont="1" applyFill="1" applyBorder="1"/>
    <xf numFmtId="0" fontId="10" fillId="0" borderId="29" xfId="3" applyFont="1" applyFill="1" applyBorder="1"/>
    <xf numFmtId="164" fontId="10" fillId="0" borderId="8" xfId="4" applyNumberFormat="1" applyFont="1" applyFill="1" applyBorder="1" applyAlignment="1">
      <alignment horizontal="center"/>
    </xf>
    <xf numFmtId="164" fontId="10" fillId="0" borderId="14" xfId="4" applyNumberFormat="1" applyFont="1" applyFill="1" applyBorder="1" applyAlignment="1">
      <alignment horizontal="center"/>
    </xf>
    <xf numFmtId="164" fontId="10" fillId="0" borderId="8" xfId="4" applyNumberFormat="1" applyFont="1" applyFill="1" applyBorder="1" applyAlignment="1">
      <alignment horizontal="right"/>
    </xf>
    <xf numFmtId="0" fontId="10" fillId="0" borderId="8" xfId="3" applyFont="1" applyFill="1" applyBorder="1"/>
    <xf numFmtId="0" fontId="10" fillId="0" borderId="23" xfId="3" applyFont="1" applyFill="1" applyBorder="1"/>
    <xf numFmtId="0" fontId="10" fillId="0" borderId="8" xfId="3" applyFont="1" applyBorder="1" applyAlignment="1">
      <alignment horizontal="right"/>
    </xf>
    <xf numFmtId="164" fontId="10" fillId="0" borderId="7" xfId="4" applyNumberFormat="1" applyFont="1" applyFill="1" applyBorder="1" applyAlignment="1">
      <alignment horizontal="center"/>
    </xf>
    <xf numFmtId="164" fontId="10" fillId="0" borderId="24" xfId="4" applyNumberFormat="1" applyFont="1" applyFill="1" applyBorder="1" applyAlignment="1">
      <alignment horizontal="center"/>
    </xf>
    <xf numFmtId="164" fontId="10" fillId="0" borderId="7" xfId="4" applyNumberFormat="1" applyFont="1" applyFill="1" applyBorder="1" applyAlignment="1">
      <alignment horizontal="right"/>
    </xf>
    <xf numFmtId="0" fontId="10" fillId="0" borderId="7" xfId="3" applyFont="1" applyFill="1" applyBorder="1"/>
    <xf numFmtId="0" fontId="10" fillId="0" borderId="21" xfId="3" applyFont="1" applyFill="1" applyBorder="1"/>
    <xf numFmtId="164" fontId="10" fillId="0" borderId="27" xfId="4" applyNumberFormat="1" applyFont="1" applyFill="1" applyBorder="1" applyAlignment="1">
      <alignment horizontal="center"/>
    </xf>
    <xf numFmtId="164" fontId="10" fillId="0" borderId="0" xfId="4" applyNumberFormat="1" applyFont="1" applyFill="1" applyBorder="1" applyAlignment="1">
      <alignment horizontal="center"/>
    </xf>
    <xf numFmtId="164" fontId="10" fillId="0" borderId="22" xfId="4" applyNumberFormat="1" applyFont="1" applyFill="1" applyBorder="1" applyAlignment="1">
      <alignment horizontal="center"/>
    </xf>
    <xf numFmtId="164" fontId="10" fillId="6" borderId="14" xfId="4" applyNumberFormat="1" applyFont="1" applyFill="1" applyBorder="1" applyAlignment="1">
      <alignment horizontal="center"/>
    </xf>
    <xf numFmtId="164" fontId="10" fillId="6" borderId="8" xfId="4" applyNumberFormat="1" applyFont="1" applyFill="1" applyBorder="1" applyAlignment="1">
      <alignment horizontal="center"/>
    </xf>
    <xf numFmtId="164" fontId="10" fillId="6" borderId="0" xfId="4" applyNumberFormat="1" applyFont="1" applyFill="1" applyBorder="1" applyAlignment="1">
      <alignment horizontal="center"/>
    </xf>
    <xf numFmtId="0" fontId="10" fillId="6" borderId="23" xfId="3" applyFont="1" applyFill="1" applyBorder="1"/>
    <xf numFmtId="0" fontId="10" fillId="6" borderId="8" xfId="3" applyFont="1" applyFill="1" applyBorder="1"/>
    <xf numFmtId="164" fontId="10" fillId="0" borderId="0" xfId="3" applyNumberFormat="1" applyFont="1" applyFill="1" applyBorder="1"/>
    <xf numFmtId="0" fontId="13" fillId="0" borderId="2" xfId="3" applyFont="1" applyBorder="1" applyAlignment="1">
      <alignment horizontal="center" wrapText="1"/>
    </xf>
    <xf numFmtId="164" fontId="10" fillId="0" borderId="23" xfId="1" applyNumberFormat="1" applyFont="1" applyFill="1" applyBorder="1"/>
    <xf numFmtId="164" fontId="10" fillId="0" borderId="29" xfId="1" applyNumberFormat="1" applyFont="1" applyFill="1" applyBorder="1"/>
    <xf numFmtId="164" fontId="10" fillId="0" borderId="21" xfId="1" applyNumberFormat="1" applyFont="1" applyFill="1" applyBorder="1"/>
    <xf numFmtId="164" fontId="10" fillId="6" borderId="23" xfId="1" applyNumberFormat="1" applyFont="1" applyFill="1" applyBorder="1"/>
    <xf numFmtId="164" fontId="10" fillId="0" borderId="7" xfId="1" applyNumberFormat="1" applyFont="1" applyFill="1" applyBorder="1"/>
    <xf numFmtId="164" fontId="10" fillId="0" borderId="8" xfId="1" applyNumberFormat="1" applyFont="1" applyFill="1" applyBorder="1"/>
    <xf numFmtId="0" fontId="2" fillId="0" borderId="23" xfId="0" applyFont="1" applyBorder="1" applyAlignment="1">
      <alignment horizontal="left"/>
    </xf>
    <xf numFmtId="0" fontId="2" fillId="0" borderId="29" xfId="0" applyFont="1" applyFill="1" applyBorder="1"/>
    <xf numFmtId="0" fontId="0" fillId="4" borderId="3" xfId="0" applyFill="1" applyBorder="1"/>
    <xf numFmtId="0" fontId="2" fillId="0" borderId="0" xfId="0" applyFont="1"/>
    <xf numFmtId="0" fontId="17" fillId="0" borderId="0" xfId="0" applyFont="1"/>
    <xf numFmtId="164" fontId="18" fillId="4" borderId="1" xfId="1" applyNumberFormat="1" applyFont="1" applyFill="1" applyBorder="1"/>
    <xf numFmtId="0" fontId="2" fillId="0" borderId="1" xfId="0" applyFont="1" applyBorder="1" applyAlignment="1">
      <alignment horizontal="center"/>
    </xf>
    <xf numFmtId="0" fontId="2" fillId="0" borderId="42" xfId="0" applyFont="1" applyBorder="1" applyAlignment="1">
      <alignment horizontal="center"/>
    </xf>
    <xf numFmtId="0" fontId="2" fillId="0" borderId="43" xfId="0" applyFont="1" applyBorder="1" applyAlignment="1">
      <alignment horizontal="center" wrapText="1"/>
    </xf>
    <xf numFmtId="0" fontId="0" fillId="0" borderId="35" xfId="0" applyBorder="1" applyAlignment="1">
      <alignment horizontal="center"/>
    </xf>
    <xf numFmtId="0" fontId="0" fillId="0" borderId="36" xfId="0" applyBorder="1"/>
    <xf numFmtId="164" fontId="0" fillId="4" borderId="43" xfId="1" applyNumberFormat="1" applyFont="1" applyFill="1" applyBorder="1"/>
    <xf numFmtId="164" fontId="0" fillId="4" borderId="46" xfId="1" applyNumberFormat="1" applyFont="1" applyFill="1" applyBorder="1"/>
    <xf numFmtId="0" fontId="0" fillId="0" borderId="51" xfId="0" applyBorder="1"/>
    <xf numFmtId="1" fontId="0" fillId="4" borderId="52" xfId="0" applyNumberFormat="1" applyFill="1" applyBorder="1"/>
    <xf numFmtId="1" fontId="0" fillId="4" borderId="53" xfId="0" applyNumberFormat="1" applyFill="1" applyBorder="1"/>
    <xf numFmtId="0" fontId="2" fillId="0" borderId="51" xfId="0" applyFont="1" applyBorder="1"/>
    <xf numFmtId="0" fontId="0" fillId="0" borderId="51" xfId="0" applyBorder="1" applyAlignment="1">
      <alignment horizontal="left" indent="1"/>
    </xf>
    <xf numFmtId="0" fontId="0" fillId="0" borderId="54" xfId="0" applyBorder="1" applyAlignment="1">
      <alignment horizontal="left" indent="1"/>
    </xf>
    <xf numFmtId="0" fontId="9" fillId="0" borderId="0" xfId="0" applyFont="1" applyBorder="1"/>
    <xf numFmtId="0" fontId="2" fillId="8" borderId="23" xfId="0" applyFont="1" applyFill="1" applyBorder="1"/>
    <xf numFmtId="0" fontId="0" fillId="8" borderId="0" xfId="0" applyFill="1" applyBorder="1"/>
    <xf numFmtId="0" fontId="2" fillId="8" borderId="0" xfId="0" applyFont="1" applyFill="1" applyBorder="1"/>
    <xf numFmtId="0" fontId="0" fillId="8" borderId="14" xfId="0" applyFill="1" applyBorder="1"/>
    <xf numFmtId="0" fontId="2" fillId="0" borderId="1" xfId="0" applyFont="1" applyBorder="1" applyAlignment="1">
      <alignment horizontal="center"/>
    </xf>
    <xf numFmtId="0" fontId="0" fillId="0" borderId="23" xfId="0" applyBorder="1"/>
    <xf numFmtId="0" fontId="0" fillId="0" borderId="0" xfId="0" applyBorder="1"/>
    <xf numFmtId="0" fontId="0" fillId="0" borderId="14" xfId="0" applyBorder="1"/>
    <xf numFmtId="0" fontId="2" fillId="0" borderId="1" xfId="0" applyFont="1" applyBorder="1" applyAlignment="1">
      <alignment horizontal="center" wrapText="1"/>
    </xf>
    <xf numFmtId="0" fontId="2" fillId="0" borderId="4" xfId="0" applyFont="1" applyBorder="1" applyAlignment="1">
      <alignment horizontal="center"/>
    </xf>
    <xf numFmtId="164" fontId="0" fillId="4" borderId="0" xfId="0" applyNumberFormat="1" applyFill="1"/>
    <xf numFmtId="164" fontId="0" fillId="4" borderId="0" xfId="0" applyNumberFormat="1" applyFill="1" applyBorder="1"/>
    <xf numFmtId="164" fontId="2" fillId="4" borderId="30" xfId="0" applyNumberFormat="1" applyFont="1" applyFill="1" applyBorder="1"/>
    <xf numFmtId="0" fontId="0" fillId="0" borderId="0" xfId="0" applyBorder="1" applyAlignment="1">
      <alignment horizontal="right"/>
    </xf>
    <xf numFmtId="164" fontId="0" fillId="4" borderId="59" xfId="0" applyNumberFormat="1" applyFill="1" applyBorder="1"/>
    <xf numFmtId="2" fontId="0" fillId="0" borderId="23" xfId="0" applyNumberFormat="1" applyBorder="1"/>
    <xf numFmtId="0" fontId="0" fillId="0" borderId="14" xfId="0" applyBorder="1"/>
    <xf numFmtId="0" fontId="0" fillId="8" borderId="27" xfId="0" applyFill="1" applyBorder="1"/>
    <xf numFmtId="0" fontId="0" fillId="8" borderId="26" xfId="0" applyFill="1" applyBorder="1"/>
    <xf numFmtId="0" fontId="2" fillId="7" borderId="23" xfId="0" applyFont="1" applyFill="1" applyBorder="1"/>
    <xf numFmtId="0" fontId="0" fillId="7" borderId="0" xfId="0" applyFill="1" applyBorder="1"/>
    <xf numFmtId="0" fontId="2" fillId="7" borderId="0" xfId="0" applyFont="1" applyFill="1" applyBorder="1"/>
    <xf numFmtId="0" fontId="0" fillId="7" borderId="27" xfId="0" applyFill="1" applyBorder="1"/>
    <xf numFmtId="0" fontId="0" fillId="7" borderId="26" xfId="0" applyFill="1" applyBorder="1"/>
    <xf numFmtId="0" fontId="2" fillId="0" borderId="23" xfId="0" applyFont="1" applyBorder="1" applyAlignment="1">
      <alignment horizontal="left" indent="1"/>
    </xf>
    <xf numFmtId="0" fontId="0" fillId="4" borderId="31" xfId="0" applyFill="1" applyBorder="1"/>
    <xf numFmtId="43" fontId="0" fillId="4" borderId="1" xfId="1" applyFont="1" applyFill="1" applyBorder="1" applyAlignment="1">
      <alignment horizontal="center"/>
    </xf>
    <xf numFmtId="43" fontId="0" fillId="4" borderId="1" xfId="1" applyNumberFormat="1" applyFont="1" applyFill="1" applyBorder="1" applyAlignment="1">
      <alignment horizontal="center"/>
    </xf>
    <xf numFmtId="164" fontId="0" fillId="4" borderId="1" xfId="1" applyNumberFormat="1" applyFont="1" applyFill="1" applyBorder="1" applyAlignment="1">
      <alignment horizontal="center"/>
    </xf>
    <xf numFmtId="165" fontId="0" fillId="4" borderId="1" xfId="1" applyNumberFormat="1" applyFont="1" applyFill="1" applyBorder="1" applyAlignment="1">
      <alignment horizontal="center"/>
    </xf>
    <xf numFmtId="43" fontId="0" fillId="0" borderId="8" xfId="0" applyNumberFormat="1" applyBorder="1"/>
    <xf numFmtId="0" fontId="0" fillId="0" borderId="0" xfId="0" applyBorder="1"/>
    <xf numFmtId="0" fontId="0" fillId="0" borderId="14" xfId="0" applyBorder="1"/>
    <xf numFmtId="43" fontId="0" fillId="4" borderId="1" xfId="1" applyNumberFormat="1" applyFont="1" applyFill="1" applyBorder="1"/>
    <xf numFmtId="0" fontId="0" fillId="0" borderId="23" xfId="0" applyBorder="1"/>
    <xf numFmtId="0" fontId="0" fillId="0" borderId="0" xfId="0" applyBorder="1"/>
    <xf numFmtId="0" fontId="0" fillId="0" borderId="14" xfId="0" applyBorder="1"/>
    <xf numFmtId="0" fontId="23" fillId="0" borderId="0" xfId="0" applyFont="1"/>
    <xf numFmtId="0" fontId="0" fillId="4" borderId="1" xfId="0" applyFill="1" applyBorder="1" applyAlignment="1"/>
    <xf numFmtId="164" fontId="0" fillId="4" borderId="1" xfId="1" applyNumberFormat="1" applyFont="1" applyFill="1" applyBorder="1" applyAlignment="1"/>
    <xf numFmtId="0" fontId="0" fillId="0" borderId="14" xfId="0" applyBorder="1"/>
    <xf numFmtId="3" fontId="23" fillId="0" borderId="0" xfId="0" applyNumberFormat="1" applyFont="1"/>
    <xf numFmtId="0" fontId="24" fillId="0" borderId="1" xfId="0" applyFont="1" applyBorder="1" applyAlignment="1">
      <alignment horizontal="center" wrapText="1"/>
    </xf>
    <xf numFmtId="3" fontId="25" fillId="0" borderId="0" xfId="0" applyNumberFormat="1" applyFont="1"/>
    <xf numFmtId="43" fontId="25" fillId="0" borderId="0" xfId="1" applyFont="1"/>
    <xf numFmtId="164" fontId="0" fillId="4" borderId="60" xfId="1" applyNumberFormat="1" applyFont="1" applyFill="1" applyBorder="1"/>
    <xf numFmtId="0" fontId="10" fillId="4" borderId="8" xfId="3" applyFont="1" applyFill="1" applyBorder="1"/>
    <xf numFmtId="0" fontId="10" fillId="4" borderId="23" xfId="3" applyFont="1" applyFill="1" applyBorder="1"/>
    <xf numFmtId="164" fontId="10" fillId="4" borderId="23" xfId="1" applyNumberFormat="1" applyFont="1" applyFill="1" applyBorder="1"/>
    <xf numFmtId="164" fontId="10" fillId="4" borderId="8" xfId="4" applyNumberFormat="1" applyFont="1" applyFill="1" applyBorder="1" applyAlignment="1">
      <alignment horizontal="center"/>
    </xf>
    <xf numFmtId="164" fontId="10" fillId="4" borderId="0" xfId="4" applyNumberFormat="1" applyFont="1" applyFill="1" applyBorder="1" applyAlignment="1">
      <alignment horizontal="center"/>
    </xf>
    <xf numFmtId="164" fontId="10" fillId="4" borderId="14" xfId="4" applyNumberFormat="1" applyFont="1" applyFill="1" applyBorder="1" applyAlignment="1">
      <alignment horizontal="center"/>
    </xf>
    <xf numFmtId="0" fontId="10" fillId="4" borderId="5" xfId="3" applyFont="1" applyFill="1" applyBorder="1"/>
    <xf numFmtId="0" fontId="10" fillId="4" borderId="29" xfId="3" applyFont="1" applyFill="1" applyBorder="1"/>
    <xf numFmtId="164" fontId="10" fillId="4" borderId="29" xfId="1" applyNumberFormat="1" applyFont="1" applyFill="1" applyBorder="1"/>
    <xf numFmtId="164" fontId="10" fillId="4" borderId="5" xfId="4" applyNumberFormat="1" applyFont="1" applyFill="1" applyBorder="1" applyAlignment="1">
      <alignment horizontal="center"/>
    </xf>
    <xf numFmtId="164" fontId="10" fillId="4" borderId="27" xfId="4" applyNumberFormat="1" applyFont="1" applyFill="1" applyBorder="1" applyAlignment="1">
      <alignment horizontal="center"/>
    </xf>
    <xf numFmtId="164" fontId="10" fillId="4" borderId="26" xfId="4" applyNumberFormat="1" applyFont="1" applyFill="1" applyBorder="1" applyAlignment="1">
      <alignment horizontal="center"/>
    </xf>
    <xf numFmtId="0" fontId="10" fillId="4" borderId="7" xfId="3" applyFont="1" applyFill="1" applyBorder="1"/>
    <xf numFmtId="0" fontId="10" fillId="4" borderId="21" xfId="3" applyFont="1" applyFill="1" applyBorder="1"/>
    <xf numFmtId="164" fontId="10" fillId="4" borderId="21" xfId="1" applyNumberFormat="1" applyFont="1" applyFill="1" applyBorder="1"/>
    <xf numFmtId="164" fontId="10" fillId="4" borderId="7" xfId="4" applyNumberFormat="1" applyFont="1" applyFill="1" applyBorder="1" applyAlignment="1">
      <alignment horizontal="center"/>
    </xf>
    <xf numFmtId="164" fontId="10" fillId="4" borderId="22" xfId="4" applyNumberFormat="1" applyFont="1" applyFill="1" applyBorder="1" applyAlignment="1">
      <alignment horizontal="center"/>
    </xf>
    <xf numFmtId="164" fontId="10" fillId="4" borderId="24" xfId="4" applyNumberFormat="1" applyFont="1" applyFill="1" applyBorder="1" applyAlignment="1">
      <alignment horizontal="center"/>
    </xf>
    <xf numFmtId="164" fontId="10" fillId="4" borderId="7" xfId="1" applyNumberFormat="1" applyFont="1" applyFill="1" applyBorder="1"/>
    <xf numFmtId="1" fontId="10" fillId="4" borderId="7" xfId="3" applyNumberFormat="1" applyFont="1" applyFill="1" applyBorder="1" applyAlignment="1">
      <alignment horizontal="center"/>
    </xf>
    <xf numFmtId="0" fontId="10" fillId="4" borderId="7" xfId="3" applyFont="1" applyFill="1" applyBorder="1" applyAlignment="1">
      <alignment horizontal="center"/>
    </xf>
    <xf numFmtId="1" fontId="10" fillId="4" borderId="7" xfId="3" applyNumberFormat="1" applyFont="1" applyFill="1" applyBorder="1" applyAlignment="1">
      <alignment horizontal="right"/>
    </xf>
    <xf numFmtId="164" fontId="10" fillId="4" borderId="8" xfId="1" applyNumberFormat="1" applyFont="1" applyFill="1" applyBorder="1"/>
    <xf numFmtId="1" fontId="10" fillId="4" borderId="8" xfId="3" applyNumberFormat="1" applyFont="1" applyFill="1" applyBorder="1" applyAlignment="1">
      <alignment horizontal="center"/>
    </xf>
    <xf numFmtId="0" fontId="10" fillId="4" borderId="8" xfId="3" applyFont="1" applyFill="1" applyBorder="1" applyAlignment="1">
      <alignment horizontal="center"/>
    </xf>
    <xf numFmtId="1" fontId="10" fillId="4" borderId="8" xfId="3" applyNumberFormat="1" applyFont="1" applyFill="1" applyBorder="1" applyAlignment="1">
      <alignment horizontal="right"/>
    </xf>
    <xf numFmtId="164" fontId="10" fillId="4" borderId="5" xfId="1" applyNumberFormat="1" applyFont="1" applyFill="1" applyBorder="1"/>
    <xf numFmtId="1" fontId="10" fillId="4" borderId="5" xfId="3" applyNumberFormat="1" applyFont="1" applyFill="1" applyBorder="1" applyAlignment="1">
      <alignment horizontal="center"/>
    </xf>
    <xf numFmtId="0" fontId="10" fillId="4" borderId="5" xfId="3" applyFont="1" applyFill="1" applyBorder="1" applyAlignment="1">
      <alignment horizontal="center"/>
    </xf>
    <xf numFmtId="1" fontId="10" fillId="4" borderId="5" xfId="3" applyNumberFormat="1" applyFont="1" applyFill="1" applyBorder="1" applyAlignment="1">
      <alignment horizontal="right"/>
    </xf>
    <xf numFmtId="0" fontId="2" fillId="0" borderId="61" xfId="0" applyFont="1" applyBorder="1" applyAlignment="1">
      <alignment horizontal="left" indent="1"/>
    </xf>
    <xf numFmtId="0" fontId="0" fillId="0" borderId="0" xfId="0" applyBorder="1"/>
    <xf numFmtId="164" fontId="0" fillId="4" borderId="1" xfId="1" applyNumberFormat="1" applyFont="1" applyFill="1" applyBorder="1" applyProtection="1"/>
    <xf numFmtId="164" fontId="2" fillId="4" borderId="1" xfId="1" applyNumberFormat="1" applyFont="1" applyFill="1" applyBorder="1" applyProtection="1"/>
    <xf numFmtId="0" fontId="2" fillId="4" borderId="1" xfId="0" applyFont="1" applyFill="1" applyBorder="1" applyProtection="1"/>
    <xf numFmtId="1" fontId="2" fillId="4" borderId="1" xfId="0" applyNumberFormat="1" applyFont="1" applyFill="1" applyBorder="1" applyProtection="1"/>
    <xf numFmtId="1" fontId="0" fillId="4" borderId="1" xfId="0" applyNumberFormat="1" applyFill="1" applyBorder="1" applyProtection="1"/>
    <xf numFmtId="164" fontId="2" fillId="4" borderId="1" xfId="0" applyNumberFormat="1" applyFont="1" applyFill="1" applyBorder="1" applyProtection="1"/>
    <xf numFmtId="0" fontId="0" fillId="2" borderId="9" xfId="0" applyFill="1" applyBorder="1" applyProtection="1">
      <protection locked="0"/>
    </xf>
    <xf numFmtId="9" fontId="0" fillId="2" borderId="9" xfId="0" applyNumberFormat="1" applyFill="1" applyBorder="1" applyProtection="1">
      <protection locked="0"/>
    </xf>
    <xf numFmtId="2" fontId="0" fillId="2" borderId="9" xfId="0" applyNumberFormat="1" applyFill="1" applyBorder="1" applyProtection="1">
      <protection locked="0"/>
    </xf>
    <xf numFmtId="9" fontId="0" fillId="2" borderId="10" xfId="0" applyNumberFormat="1" applyFill="1" applyBorder="1" applyProtection="1">
      <protection locked="0"/>
    </xf>
    <xf numFmtId="164" fontId="0" fillId="2" borderId="9" xfId="1" applyNumberFormat="1" applyFont="1" applyFill="1" applyBorder="1" applyProtection="1">
      <protection locked="0"/>
    </xf>
    <xf numFmtId="164" fontId="0" fillId="2" borderId="10" xfId="1" applyNumberFormat="1" applyFont="1" applyFill="1" applyBorder="1" applyProtection="1">
      <protection locked="0"/>
    </xf>
    <xf numFmtId="43" fontId="0" fillId="2" borderId="11" xfId="1" applyFont="1" applyFill="1" applyBorder="1" applyProtection="1">
      <protection locked="0"/>
    </xf>
    <xf numFmtId="43" fontId="0" fillId="2" borderId="8" xfId="1" applyFont="1" applyFill="1" applyBorder="1" applyProtection="1">
      <protection locked="0"/>
    </xf>
    <xf numFmtId="9" fontId="0" fillId="2" borderId="15" xfId="2" applyNumberFormat="1" applyFont="1" applyFill="1" applyBorder="1" applyProtection="1">
      <protection locked="0"/>
    </xf>
    <xf numFmtId="9" fontId="0" fillId="2" borderId="16" xfId="2" applyNumberFormat="1" applyFont="1" applyFill="1" applyBorder="1" applyProtection="1">
      <protection locked="0"/>
    </xf>
    <xf numFmtId="9" fontId="0" fillId="2" borderId="17" xfId="2" applyNumberFormat="1" applyFont="1" applyFill="1" applyBorder="1" applyProtection="1">
      <protection locked="0"/>
    </xf>
    <xf numFmtId="0" fontId="0" fillId="2" borderId="44" xfId="0" applyFill="1" applyBorder="1" applyProtection="1">
      <protection locked="0"/>
    </xf>
    <xf numFmtId="0" fontId="0" fillId="2" borderId="45" xfId="0" applyFill="1" applyBorder="1" applyProtection="1">
      <protection locked="0"/>
    </xf>
    <xf numFmtId="0" fontId="0" fillId="2" borderId="9" xfId="0" applyFont="1" applyFill="1" applyBorder="1" applyAlignment="1" applyProtection="1">
      <protection locked="0"/>
    </xf>
    <xf numFmtId="43" fontId="0" fillId="2" borderId="16" xfId="1" applyFont="1" applyFill="1" applyBorder="1" applyProtection="1">
      <protection locked="0"/>
    </xf>
    <xf numFmtId="43" fontId="0" fillId="2" borderId="9" xfId="1" applyFont="1" applyFill="1" applyBorder="1" applyProtection="1">
      <protection locked="0"/>
    </xf>
    <xf numFmtId="0" fontId="0" fillId="2" borderId="31" xfId="0" applyFill="1" applyBorder="1" applyProtection="1">
      <protection locked="0"/>
    </xf>
    <xf numFmtId="43" fontId="0" fillId="2" borderId="12" xfId="1" applyFont="1" applyFill="1" applyBorder="1" applyProtection="1">
      <protection locked="0"/>
    </xf>
    <xf numFmtId="0" fontId="0" fillId="2" borderId="55" xfId="0" applyFill="1" applyBorder="1" applyProtection="1">
      <protection locked="0"/>
    </xf>
    <xf numFmtId="0" fontId="0" fillId="2" borderId="10" xfId="0" applyFont="1" applyFill="1" applyBorder="1" applyProtection="1">
      <protection locked="0"/>
    </xf>
    <xf numFmtId="43" fontId="0" fillId="2" borderId="56" xfId="1" applyFont="1" applyFill="1" applyBorder="1" applyProtection="1">
      <protection locked="0"/>
    </xf>
    <xf numFmtId="43" fontId="0" fillId="2" borderId="10" xfId="1" applyFont="1" applyFill="1" applyBorder="1" applyProtection="1">
      <protection locked="0"/>
    </xf>
    <xf numFmtId="43" fontId="0" fillId="2" borderId="17" xfId="1" applyFont="1" applyFill="1" applyBorder="1" applyProtection="1">
      <protection locked="0"/>
    </xf>
    <xf numFmtId="43" fontId="0" fillId="2" borderId="9" xfId="1" applyNumberFormat="1" applyFont="1" applyFill="1" applyBorder="1" applyProtection="1">
      <protection locked="0"/>
    </xf>
    <xf numFmtId="43" fontId="0" fillId="2" borderId="10" xfId="1" applyNumberFormat="1" applyFont="1" applyFill="1" applyBorder="1" applyProtection="1">
      <protection locked="0"/>
    </xf>
    <xf numFmtId="0" fontId="0" fillId="2" borderId="12" xfId="0" applyFill="1" applyBorder="1" applyProtection="1">
      <protection locked="0"/>
    </xf>
    <xf numFmtId="165" fontId="0" fillId="2" borderId="12" xfId="1" applyNumberFormat="1" applyFont="1" applyFill="1" applyBorder="1" applyProtection="1">
      <protection locked="0"/>
    </xf>
    <xf numFmtId="165" fontId="0" fillId="2" borderId="9" xfId="1" applyNumberFormat="1" applyFont="1" applyFill="1" applyBorder="1" applyProtection="1">
      <protection locked="0"/>
    </xf>
    <xf numFmtId="43" fontId="0" fillId="2" borderId="12" xfId="1" applyNumberFormat="1" applyFont="1" applyFill="1" applyBorder="1" applyProtection="1">
      <protection locked="0"/>
    </xf>
    <xf numFmtId="0" fontId="22" fillId="0" borderId="23" xfId="0" applyFont="1" applyBorder="1" applyAlignment="1">
      <alignment horizontal="center"/>
    </xf>
    <xf numFmtId="0" fontId="22" fillId="0" borderId="0" xfId="0" applyFont="1" applyBorder="1" applyAlignment="1">
      <alignment horizontal="center"/>
    </xf>
    <xf numFmtId="0" fontId="22" fillId="0" borderId="14" xfId="0" applyFont="1" applyBorder="1" applyAlignment="1">
      <alignment horizontal="center"/>
    </xf>
    <xf numFmtId="0" fontId="2" fillId="0" borderId="0" xfId="0" applyFont="1" applyAlignment="1">
      <alignment horizontal="center"/>
    </xf>
    <xf numFmtId="0" fontId="0" fillId="2" borderId="31" xfId="0" applyFill="1" applyBorder="1" applyAlignment="1">
      <alignment horizontal="center"/>
    </xf>
    <xf numFmtId="0" fontId="0" fillId="2" borderId="12" xfId="0" applyFill="1" applyBorder="1" applyAlignment="1">
      <alignment horizontal="center"/>
    </xf>
    <xf numFmtId="0" fontId="0" fillId="2" borderId="16" xfId="0" applyFill="1" applyBorder="1" applyAlignment="1">
      <alignment horizontal="center"/>
    </xf>
    <xf numFmtId="0" fontId="0" fillId="4" borderId="57" xfId="0" applyFill="1" applyBorder="1" applyAlignment="1">
      <alignment horizontal="center"/>
    </xf>
    <xf numFmtId="0" fontId="0" fillId="4" borderId="13" xfId="0" applyFill="1" applyBorder="1" applyAlignment="1">
      <alignment horizontal="center"/>
    </xf>
    <xf numFmtId="0" fontId="0" fillId="4" borderId="58" xfId="0" applyFill="1" applyBorder="1" applyAlignment="1">
      <alignment horizontal="center"/>
    </xf>
    <xf numFmtId="0" fontId="2" fillId="2" borderId="3" xfId="0" applyFont="1" applyFill="1" applyBorder="1" applyAlignment="1" applyProtection="1">
      <alignment horizontal="left"/>
      <protection locked="0"/>
    </xf>
    <xf numFmtId="0" fontId="2" fillId="2" borderId="4" xfId="0" applyFont="1" applyFill="1" applyBorder="1" applyAlignment="1" applyProtection="1">
      <alignment horizontal="left"/>
      <protection locked="0"/>
    </xf>
    <xf numFmtId="0" fontId="0" fillId="2" borderId="3" xfId="0" applyFill="1" applyBorder="1" applyProtection="1">
      <protection locked="0"/>
    </xf>
    <xf numFmtId="0" fontId="0" fillId="2" borderId="4" xfId="0" applyFill="1" applyBorder="1" applyProtection="1">
      <protection locked="0"/>
    </xf>
    <xf numFmtId="0" fontId="0" fillId="2" borderId="3" xfId="0" applyFill="1" applyBorder="1" applyAlignment="1" applyProtection="1">
      <protection locked="0"/>
    </xf>
    <xf numFmtId="0" fontId="0" fillId="2" borderId="4" xfId="0" applyFill="1" applyBorder="1" applyAlignment="1" applyProtection="1">
      <protection locked="0"/>
    </xf>
    <xf numFmtId="0" fontId="0" fillId="2" borderId="3" xfId="0" applyFill="1" applyBorder="1" applyAlignment="1" applyProtection="1">
      <alignment horizontal="left"/>
      <protection locked="0"/>
    </xf>
    <xf numFmtId="0" fontId="0" fillId="2" borderId="4" xfId="0" applyFill="1" applyBorder="1" applyAlignment="1" applyProtection="1">
      <alignment horizontal="left"/>
      <protection locked="0"/>
    </xf>
    <xf numFmtId="0" fontId="16" fillId="0" borderId="32" xfId="0" applyFont="1" applyBorder="1" applyAlignment="1">
      <alignment horizontal="left" vertical="top" wrapText="1"/>
    </xf>
    <xf numFmtId="0" fontId="16" fillId="0" borderId="33" xfId="0" applyFont="1" applyBorder="1" applyAlignment="1">
      <alignment horizontal="left" vertical="top" wrapText="1"/>
    </xf>
    <xf numFmtId="0" fontId="16" fillId="0" borderId="34" xfId="0" applyFont="1" applyBorder="1" applyAlignment="1">
      <alignment horizontal="left" vertical="top" wrapText="1"/>
    </xf>
    <xf numFmtId="0" fontId="16" fillId="0" borderId="35" xfId="0" applyFont="1" applyBorder="1" applyAlignment="1">
      <alignment horizontal="left" vertical="top" wrapText="1"/>
    </xf>
    <xf numFmtId="0" fontId="16" fillId="0" borderId="0" xfId="0" applyFont="1" applyBorder="1" applyAlignment="1">
      <alignment horizontal="left" vertical="top" wrapText="1"/>
    </xf>
    <xf numFmtId="0" fontId="16" fillId="0" borderId="36" xfId="0" applyFont="1" applyBorder="1" applyAlignment="1">
      <alignment horizontal="left" vertical="top" wrapText="1"/>
    </xf>
    <xf numFmtId="0" fontId="16" fillId="0" borderId="37" xfId="0" applyFont="1" applyBorder="1" applyAlignment="1">
      <alignment horizontal="left" vertical="top" wrapText="1"/>
    </xf>
    <xf numFmtId="0" fontId="16" fillId="0" borderId="38" xfId="0" applyFont="1" applyBorder="1" applyAlignment="1">
      <alignment horizontal="left" vertical="top" wrapText="1"/>
    </xf>
    <xf numFmtId="0" fontId="16" fillId="0" borderId="39" xfId="0" applyFont="1" applyBorder="1" applyAlignment="1">
      <alignment horizontal="left" vertical="top" wrapText="1"/>
    </xf>
    <xf numFmtId="0" fontId="2" fillId="0" borderId="23" xfId="0" applyFont="1" applyBorder="1" applyAlignment="1">
      <alignment horizontal="center"/>
    </xf>
    <xf numFmtId="0" fontId="2" fillId="0" borderId="0"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4" xfId="0" applyFont="1" applyBorder="1" applyAlignment="1">
      <alignment horizontal="center" wrapText="1"/>
    </xf>
    <xf numFmtId="0" fontId="0" fillId="4" borderId="23" xfId="0" applyFill="1" applyBorder="1" applyAlignment="1">
      <alignment horizontal="center"/>
    </xf>
    <xf numFmtId="0" fontId="0" fillId="4" borderId="0" xfId="0" applyFill="1" applyBorder="1" applyAlignment="1">
      <alignment horizontal="center"/>
    </xf>
    <xf numFmtId="0" fontId="0" fillId="4" borderId="14" xfId="0" applyFill="1" applyBorder="1" applyAlignment="1">
      <alignment horizontal="center"/>
    </xf>
    <xf numFmtId="0" fontId="0" fillId="0" borderId="23" xfId="0" applyBorder="1"/>
    <xf numFmtId="0" fontId="0" fillId="0" borderId="0" xfId="0" applyBorder="1"/>
    <xf numFmtId="0" fontId="0" fillId="0" borderId="14" xfId="0" applyBorder="1"/>
    <xf numFmtId="0" fontId="19" fillId="7" borderId="2" xfId="0" applyFont="1" applyFill="1" applyBorder="1" applyAlignment="1">
      <alignment horizontal="center"/>
    </xf>
    <xf numFmtId="0" fontId="19" fillId="7" borderId="3" xfId="0" applyFont="1" applyFill="1" applyBorder="1" applyAlignment="1">
      <alignment horizontal="center"/>
    </xf>
    <xf numFmtId="0" fontId="19" fillId="7" borderId="4" xfId="0" applyFont="1" applyFill="1" applyBorder="1" applyAlignment="1">
      <alignment horizontal="center"/>
    </xf>
    <xf numFmtId="0" fontId="19" fillId="8" borderId="2" xfId="0" applyFont="1" applyFill="1" applyBorder="1" applyAlignment="1">
      <alignment horizontal="center"/>
    </xf>
    <xf numFmtId="0" fontId="19" fillId="8" borderId="3" xfId="0" applyFont="1" applyFill="1" applyBorder="1" applyAlignment="1">
      <alignment horizontal="center"/>
    </xf>
    <xf numFmtId="0" fontId="19" fillId="8" borderId="4" xfId="0" applyFont="1" applyFill="1" applyBorder="1" applyAlignment="1">
      <alignment horizontal="center"/>
    </xf>
    <xf numFmtId="0" fontId="0" fillId="0" borderId="23" xfId="0" applyBorder="1" applyAlignment="1">
      <alignment wrapText="1"/>
    </xf>
    <xf numFmtId="0" fontId="0" fillId="0" borderId="0" xfId="0" applyBorder="1" applyAlignment="1">
      <alignment wrapText="1"/>
    </xf>
    <xf numFmtId="0" fontId="0" fillId="0" borderId="14" xfId="0" applyBorder="1" applyAlignment="1">
      <alignment wrapText="1"/>
    </xf>
    <xf numFmtId="0" fontId="2" fillId="7" borderId="2" xfId="0" applyFont="1" applyFill="1" applyBorder="1" applyAlignment="1">
      <alignment horizontal="center"/>
    </xf>
    <xf numFmtId="0" fontId="2" fillId="7" borderId="3" xfId="0" applyFont="1" applyFill="1" applyBorder="1" applyAlignment="1">
      <alignment horizontal="center"/>
    </xf>
    <xf numFmtId="0" fontId="2" fillId="7" borderId="4" xfId="0" applyFont="1" applyFill="1" applyBorder="1" applyAlignment="1">
      <alignment horizontal="center"/>
    </xf>
    <xf numFmtId="0" fontId="2" fillId="7" borderId="2" xfId="0" applyFont="1" applyFill="1" applyBorder="1"/>
    <xf numFmtId="0" fontId="2" fillId="7" borderId="3" xfId="0" applyFont="1" applyFill="1" applyBorder="1"/>
    <xf numFmtId="0" fontId="2" fillId="7" borderId="4" xfId="0" applyFont="1" applyFill="1" applyBorder="1"/>
    <xf numFmtId="0" fontId="2" fillId="0" borderId="8" xfId="0" applyFont="1" applyBorder="1" applyAlignment="1">
      <alignment horizontal="center"/>
    </xf>
    <xf numFmtId="0" fontId="2" fillId="0" borderId="5" xfId="0" applyFont="1" applyBorder="1" applyAlignment="1">
      <alignment horizontal="center"/>
    </xf>
    <xf numFmtId="0" fontId="2" fillId="0" borderId="1"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0" fillId="2" borderId="0" xfId="0" applyFill="1" applyBorder="1" applyAlignment="1">
      <alignment horizontal="center"/>
    </xf>
    <xf numFmtId="0" fontId="0" fillId="4" borderId="27" xfId="0" applyFill="1" applyBorder="1" applyAlignment="1">
      <alignment horizontal="center"/>
    </xf>
    <xf numFmtId="0" fontId="2" fillId="8" borderId="40" xfId="0" applyFont="1" applyFill="1" applyBorder="1" applyAlignment="1">
      <alignment horizontal="center"/>
    </xf>
    <xf numFmtId="0" fontId="2" fillId="8" borderId="41" xfId="0" applyFont="1" applyFill="1" applyBorder="1" applyAlignment="1">
      <alignment horizontal="center"/>
    </xf>
    <xf numFmtId="0" fontId="2" fillId="0" borderId="49" xfId="0" applyFont="1" applyBorder="1" applyAlignment="1">
      <alignment horizontal="center"/>
    </xf>
    <xf numFmtId="0" fontId="2" fillId="0" borderId="50" xfId="0" applyFont="1" applyBorder="1" applyAlignment="1">
      <alignment horizontal="center"/>
    </xf>
    <xf numFmtId="0" fontId="2" fillId="7" borderId="40" xfId="0" applyFont="1" applyFill="1" applyBorder="1" applyAlignment="1">
      <alignment horizontal="center"/>
    </xf>
    <xf numFmtId="0" fontId="2" fillId="7" borderId="41" xfId="0" applyFont="1" applyFill="1" applyBorder="1" applyAlignment="1">
      <alignment horizontal="center"/>
    </xf>
    <xf numFmtId="0" fontId="2" fillId="0" borderId="47" xfId="0" applyFont="1" applyBorder="1" applyAlignment="1">
      <alignment horizontal="center"/>
    </xf>
    <xf numFmtId="0" fontId="2" fillId="0" borderId="48" xfId="0" applyFont="1" applyBorder="1" applyAlignment="1">
      <alignment horizontal="center"/>
    </xf>
    <xf numFmtId="0" fontId="0" fillId="0" borderId="23" xfId="0" applyBorder="1" applyAlignment="1">
      <alignment horizontal="left" wrapText="1"/>
    </xf>
    <xf numFmtId="0" fontId="0" fillId="0" borderId="0" xfId="0" applyBorder="1" applyAlignment="1">
      <alignment horizontal="left" wrapText="1"/>
    </xf>
    <xf numFmtId="0" fontId="0" fillId="0" borderId="14" xfId="0" applyBorder="1" applyAlignment="1">
      <alignment horizontal="left" wrapText="1"/>
    </xf>
    <xf numFmtId="0" fontId="2" fillId="0" borderId="7" xfId="0" applyFont="1" applyBorder="1" applyAlignment="1">
      <alignment horizontal="center"/>
    </xf>
    <xf numFmtId="0" fontId="2" fillId="8" borderId="1" xfId="0" applyFont="1" applyFill="1" applyBorder="1" applyAlignment="1">
      <alignment horizontal="center"/>
    </xf>
    <xf numFmtId="0" fontId="2" fillId="7" borderId="1" xfId="0" applyFont="1" applyFill="1" applyBorder="1" applyAlignment="1">
      <alignment horizontal="center"/>
    </xf>
    <xf numFmtId="0" fontId="2" fillId="0" borderId="2" xfId="0" applyFont="1" applyBorder="1" applyAlignment="1">
      <alignment horizontal="center"/>
    </xf>
    <xf numFmtId="0" fontId="2" fillId="2" borderId="0" xfId="0" applyFont="1" applyFill="1" applyBorder="1" applyAlignment="1">
      <alignment horizontal="center"/>
    </xf>
    <xf numFmtId="0" fontId="2" fillId="4" borderId="0" xfId="0" applyFont="1" applyFill="1" applyBorder="1" applyAlignment="1">
      <alignment horizontal="center"/>
    </xf>
    <xf numFmtId="0" fontId="2" fillId="0" borderId="27" xfId="0" applyFont="1" applyBorder="1" applyAlignment="1">
      <alignment horizontal="center"/>
    </xf>
    <xf numFmtId="0" fontId="2" fillId="0" borderId="21" xfId="0" applyFont="1" applyBorder="1" applyAlignment="1">
      <alignment horizontal="center"/>
    </xf>
    <xf numFmtId="0" fontId="2" fillId="0" borderId="29" xfId="0" applyFont="1" applyBorder="1" applyAlignment="1">
      <alignment horizontal="center"/>
    </xf>
    <xf numFmtId="0" fontId="2" fillId="8" borderId="2" xfId="0" applyFont="1" applyFill="1" applyBorder="1" applyAlignment="1">
      <alignment horizontal="center"/>
    </xf>
    <xf numFmtId="0" fontId="2" fillId="8" borderId="3" xfId="0" applyFont="1" applyFill="1" applyBorder="1" applyAlignment="1">
      <alignment horizontal="center"/>
    </xf>
    <xf numFmtId="0" fontId="2" fillId="8" borderId="4" xfId="0" applyFont="1" applyFill="1" applyBorder="1" applyAlignment="1">
      <alignment horizontal="center"/>
    </xf>
    <xf numFmtId="0" fontId="2" fillId="0" borderId="1" xfId="0" applyFont="1" applyFill="1" applyBorder="1" applyAlignment="1">
      <alignment horizontal="center"/>
    </xf>
    <xf numFmtId="0" fontId="2" fillId="0" borderId="4" xfId="0" applyFont="1" applyBorder="1" applyAlignment="1">
      <alignment horizontal="center"/>
    </xf>
    <xf numFmtId="0" fontId="2" fillId="0" borderId="22" xfId="0" applyFont="1" applyBorder="1" applyAlignment="1">
      <alignment horizontal="center"/>
    </xf>
    <xf numFmtId="0" fontId="2" fillId="0" borderId="21" xfId="0" applyFont="1" applyBorder="1" applyAlignment="1">
      <alignment horizontal="center" wrapText="1"/>
    </xf>
    <xf numFmtId="0" fontId="2" fillId="0" borderId="22" xfId="0" applyFont="1" applyBorder="1" applyAlignment="1">
      <alignment horizontal="center" wrapText="1"/>
    </xf>
    <xf numFmtId="0" fontId="2" fillId="0" borderId="24" xfId="0" applyFont="1" applyBorder="1" applyAlignment="1">
      <alignment horizontal="center" wrapText="1"/>
    </xf>
    <xf numFmtId="0" fontId="0" fillId="4" borderId="0" xfId="0" applyFill="1" applyAlignment="1">
      <alignment horizontal="center"/>
    </xf>
    <xf numFmtId="0" fontId="10" fillId="0" borderId="0" xfId="3" applyFill="1" applyBorder="1" applyAlignment="1"/>
    <xf numFmtId="0" fontId="10" fillId="0" borderId="0" xfId="3" applyBorder="1" applyAlignment="1"/>
    <xf numFmtId="0" fontId="11" fillId="4" borderId="7" xfId="3" applyFont="1" applyFill="1" applyBorder="1" applyAlignment="1">
      <alignment vertical="center"/>
    </xf>
    <xf numFmtId="0" fontId="11" fillId="4" borderId="8" xfId="3" applyFont="1" applyFill="1" applyBorder="1" applyAlignment="1">
      <alignment vertical="center"/>
    </xf>
    <xf numFmtId="0" fontId="11" fillId="4" borderId="5" xfId="3" applyFont="1" applyFill="1" applyBorder="1" applyAlignment="1">
      <alignment vertical="center"/>
    </xf>
    <xf numFmtId="0" fontId="11" fillId="0" borderId="7" xfId="3" applyFont="1" applyFill="1" applyBorder="1" applyAlignment="1">
      <alignment horizontal="left" vertical="center"/>
    </xf>
    <xf numFmtId="0" fontId="11" fillId="0" borderId="8" xfId="3" applyFont="1" applyFill="1" applyBorder="1" applyAlignment="1">
      <alignment horizontal="left" vertical="center"/>
    </xf>
    <xf numFmtId="0" fontId="11" fillId="4" borderId="7" xfId="3" applyFont="1" applyFill="1" applyBorder="1" applyAlignment="1">
      <alignment horizontal="left" vertical="center"/>
    </xf>
    <xf numFmtId="0" fontId="11" fillId="4" borderId="8" xfId="3" applyFont="1" applyFill="1" applyBorder="1" applyAlignment="1">
      <alignment horizontal="left" vertical="center"/>
    </xf>
    <xf numFmtId="0" fontId="11" fillId="4" borderId="5" xfId="3" applyFont="1" applyFill="1" applyBorder="1" applyAlignment="1">
      <alignment horizontal="left" vertical="center"/>
    </xf>
    <xf numFmtId="0" fontId="10" fillId="0" borderId="22" xfId="3" applyBorder="1" applyAlignment="1">
      <alignment horizontal="left" wrapText="1"/>
    </xf>
    <xf numFmtId="0" fontId="10" fillId="0" borderId="22" xfId="3" applyFont="1" applyBorder="1" applyAlignment="1">
      <alignment horizontal="left" wrapText="1"/>
    </xf>
    <xf numFmtId="1" fontId="11" fillId="0" borderId="7" xfId="3" applyNumberFormat="1" applyFont="1" applyBorder="1" applyAlignment="1">
      <alignment horizontal="center" wrapText="1"/>
    </xf>
    <xf numFmtId="1" fontId="11" fillId="0" borderId="5" xfId="3" applyNumberFormat="1" applyFont="1" applyBorder="1" applyAlignment="1">
      <alignment horizontal="center" wrapText="1"/>
    </xf>
    <xf numFmtId="0" fontId="11" fillId="0" borderId="7" xfId="3" applyFont="1" applyFill="1" applyBorder="1" applyAlignment="1">
      <alignment vertical="center"/>
    </xf>
    <xf numFmtId="0" fontId="11" fillId="0" borderId="8" xfId="3" applyFont="1" applyBorder="1" applyAlignment="1">
      <alignment vertical="center"/>
    </xf>
    <xf numFmtId="0" fontId="11" fillId="0" borderId="5" xfId="3" applyFont="1" applyBorder="1" applyAlignment="1">
      <alignment vertical="center"/>
    </xf>
    <xf numFmtId="0" fontId="11" fillId="0" borderId="7" xfId="3" applyFont="1" applyBorder="1" applyAlignment="1">
      <alignment horizontal="center" wrapText="1"/>
    </xf>
    <xf numFmtId="0" fontId="11" fillId="0" borderId="5" xfId="3" applyFont="1" applyBorder="1" applyAlignment="1">
      <alignment horizontal="center" wrapText="1"/>
    </xf>
    <xf numFmtId="0" fontId="11" fillId="0" borderId="2" xfId="3" applyFont="1" applyBorder="1" applyAlignment="1">
      <alignment horizontal="center" wrapText="1"/>
    </xf>
    <xf numFmtId="0" fontId="11" fillId="0" borderId="3" xfId="3" applyFont="1" applyBorder="1" applyAlignment="1">
      <alignment horizontal="center" wrapText="1"/>
    </xf>
    <xf numFmtId="0" fontId="11" fillId="0" borderId="4" xfId="3" applyFont="1" applyBorder="1" applyAlignment="1">
      <alignment horizontal="center" wrapText="1"/>
    </xf>
    <xf numFmtId="1" fontId="11" fillId="0" borderId="7" xfId="3" applyNumberFormat="1" applyFont="1" applyFill="1" applyBorder="1" applyAlignment="1">
      <alignment horizontal="center" wrapText="1"/>
    </xf>
    <xf numFmtId="1" fontId="11" fillId="0" borderId="5" xfId="3" applyNumberFormat="1" applyFont="1" applyFill="1" applyBorder="1" applyAlignment="1">
      <alignment horizontal="center" wrapText="1"/>
    </xf>
    <xf numFmtId="0" fontId="11" fillId="0" borderId="7" xfId="3" applyFont="1" applyFill="1" applyBorder="1" applyAlignment="1">
      <alignment horizontal="center" wrapText="1"/>
    </xf>
    <xf numFmtId="0" fontId="11" fillId="0" borderId="5" xfId="3" applyFont="1" applyFill="1" applyBorder="1" applyAlignment="1">
      <alignment horizontal="center" wrapText="1"/>
    </xf>
    <xf numFmtId="0" fontId="13" fillId="0" borderId="7" xfId="3" applyFont="1" applyBorder="1" applyAlignment="1">
      <alignment horizontal="center" wrapText="1"/>
    </xf>
    <xf numFmtId="0" fontId="13" fillId="0" borderId="5" xfId="3" applyFont="1" applyBorder="1" applyAlignment="1">
      <alignment horizontal="center" wrapText="1"/>
    </xf>
    <xf numFmtId="0" fontId="11" fillId="0" borderId="5" xfId="3" applyFont="1" applyFill="1" applyBorder="1" applyAlignment="1">
      <alignment horizontal="left" vertical="center"/>
    </xf>
  </cellXfs>
  <cellStyles count="5">
    <cellStyle name="Comma" xfId="1" builtinId="3"/>
    <cellStyle name="Comma 2" xfId="4"/>
    <cellStyle name="Normal" xfId="0" builtinId="0"/>
    <cellStyle name="Normal 2" xfId="3"/>
    <cellStyle name="Percent" xfId="2" builtinId="5"/>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535306</xdr:colOff>
      <xdr:row>26</xdr:row>
      <xdr:rowOff>114299</xdr:rowOff>
    </xdr:from>
    <xdr:ext cx="1371600" cy="800101"/>
    <xdr:sp macro="" textlink="">
      <xdr:nvSpPr>
        <xdr:cNvPr id="2" name="TextBox 1"/>
        <xdr:cNvSpPr txBox="1"/>
      </xdr:nvSpPr>
      <xdr:spPr>
        <a:xfrm>
          <a:off x="5076826" y="4899659"/>
          <a:ext cx="1371600" cy="800101"/>
        </a:xfrm>
        <a:prstGeom prst="rect">
          <a:avLst/>
        </a:prstGeom>
        <a:solidFill>
          <a:schemeClr val="accent6">
            <a:lumMod val="20000"/>
            <a:lumOff val="80000"/>
          </a:schemeClr>
        </a:solidFill>
        <a:ln>
          <a:solidFill>
            <a:schemeClr val="tx2">
              <a:lumMod val="40000"/>
              <a:lumOff val="60000"/>
            </a:schemeClr>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a:t>To add categories Insert rows ABOVE </a:t>
          </a:r>
          <a:r>
            <a:rPr lang="en-US" sz="1100" b="1" baseline="0"/>
            <a:t> 'Other'  to allow inclusion in Total</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V50"/>
  <sheetViews>
    <sheetView showGridLines="0" showRowColHeaders="0" tabSelected="1" zoomScale="125" zoomScaleNormal="125" workbookViewId="0">
      <selection activeCell="J26" sqref="J26"/>
    </sheetView>
  </sheetViews>
  <sheetFormatPr defaultRowHeight="15"/>
  <cols>
    <col min="1" max="1" width="5.85546875" customWidth="1"/>
    <col min="4" max="4" width="23.28515625" customWidth="1"/>
    <col min="5" max="5" width="8.85546875" customWidth="1"/>
    <col min="6" max="6" width="11.7109375" customWidth="1"/>
    <col min="7" max="7" width="14.42578125" customWidth="1"/>
    <col min="8" max="12" width="15.28515625" customWidth="1"/>
    <col min="14" max="14" width="30.140625" customWidth="1"/>
    <col min="15" max="15" width="12.7109375" customWidth="1"/>
    <col min="16" max="16" width="13.28515625" customWidth="1"/>
  </cols>
  <sheetData>
    <row r="1" spans="1:13">
      <c r="A1" s="302" t="s">
        <v>0</v>
      </c>
      <c r="B1" s="302"/>
      <c r="C1" s="302"/>
      <c r="D1" s="302"/>
      <c r="E1" s="302"/>
      <c r="F1" s="302"/>
      <c r="G1" s="302"/>
      <c r="H1" s="302"/>
    </row>
    <row r="2" spans="1:13">
      <c r="A2" s="302" t="s">
        <v>101</v>
      </c>
      <c r="B2" s="302"/>
      <c r="C2" s="302"/>
      <c r="D2" s="302"/>
      <c r="E2" s="302"/>
      <c r="F2" s="302"/>
      <c r="G2" s="302"/>
      <c r="H2" s="302"/>
    </row>
    <row r="3" spans="1:13">
      <c r="A3" s="302" t="s">
        <v>105</v>
      </c>
      <c r="B3" s="302"/>
      <c r="C3" s="302"/>
      <c r="D3" s="302"/>
      <c r="E3" s="302"/>
      <c r="F3" s="302"/>
      <c r="G3" s="302"/>
      <c r="H3" s="302"/>
    </row>
    <row r="4" spans="1:13" hidden="1"/>
    <row r="5" spans="1:13">
      <c r="A5" s="68"/>
      <c r="B5" s="69"/>
      <c r="C5" s="69"/>
      <c r="D5" s="69"/>
      <c r="E5" s="69"/>
      <c r="F5" s="69"/>
      <c r="G5" s="69"/>
      <c r="H5" s="36"/>
    </row>
    <row r="6" spans="1:13">
      <c r="A6" s="3" t="s">
        <v>1</v>
      </c>
      <c r="B6" s="1"/>
      <c r="C6" s="309"/>
      <c r="D6" s="309"/>
      <c r="E6" s="309"/>
      <c r="F6" s="309"/>
      <c r="G6" s="309"/>
      <c r="H6" s="310"/>
    </row>
    <row r="7" spans="1:13">
      <c r="A7" s="3" t="s">
        <v>2</v>
      </c>
      <c r="B7" s="1"/>
      <c r="C7" s="309"/>
      <c r="D7" s="309"/>
      <c r="E7" s="309"/>
      <c r="F7" s="309"/>
      <c r="G7" s="309"/>
      <c r="H7" s="310"/>
    </row>
    <row r="8" spans="1:13">
      <c r="A8" s="3" t="s">
        <v>3</v>
      </c>
      <c r="B8" s="1"/>
      <c r="C8" s="311"/>
      <c r="D8" s="311"/>
      <c r="E8" s="311"/>
      <c r="F8" s="311"/>
      <c r="G8" s="311"/>
      <c r="H8" s="312"/>
    </row>
    <row r="9" spans="1:13">
      <c r="A9" s="3" t="s">
        <v>4</v>
      </c>
      <c r="B9" s="1"/>
      <c r="C9" s="313"/>
      <c r="D9" s="314"/>
      <c r="E9" s="3" t="s">
        <v>5</v>
      </c>
      <c r="F9" s="1"/>
      <c r="G9" s="315"/>
      <c r="H9" s="316"/>
      <c r="M9" s="2"/>
    </row>
    <row r="10" spans="1:13">
      <c r="A10" s="60"/>
      <c r="B10" s="20"/>
      <c r="C10" s="20"/>
      <c r="D10" s="20"/>
      <c r="E10" s="20"/>
      <c r="F10" s="20"/>
      <c r="G10" s="20"/>
      <c r="H10" s="38"/>
    </row>
    <row r="11" spans="1:13">
      <c r="A11" s="303" t="s">
        <v>9</v>
      </c>
      <c r="B11" s="304"/>
      <c r="C11" s="304"/>
      <c r="D11" s="304"/>
      <c r="E11" s="304"/>
      <c r="F11" s="304"/>
      <c r="G11" s="304"/>
      <c r="H11" s="305"/>
    </row>
    <row r="12" spans="1:13">
      <c r="A12" s="306" t="s">
        <v>8</v>
      </c>
      <c r="B12" s="307"/>
      <c r="C12" s="307"/>
      <c r="D12" s="307"/>
      <c r="E12" s="307"/>
      <c r="F12" s="307"/>
      <c r="G12" s="307"/>
      <c r="H12" s="308"/>
    </row>
    <row r="13" spans="1:13" ht="7.35" customHeight="1">
      <c r="A13" s="60"/>
      <c r="B13" s="20"/>
      <c r="C13" s="20"/>
      <c r="D13" s="20"/>
      <c r="E13" s="20"/>
      <c r="F13" s="20"/>
      <c r="G13" s="20"/>
      <c r="H13" s="38"/>
    </row>
    <row r="14" spans="1:13" ht="15.75">
      <c r="A14" s="299" t="s">
        <v>47</v>
      </c>
      <c r="B14" s="300"/>
      <c r="C14" s="300"/>
      <c r="D14" s="300"/>
      <c r="E14" s="300"/>
      <c r="F14" s="300"/>
      <c r="G14" s="300"/>
      <c r="H14" s="301"/>
    </row>
    <row r="15" spans="1:13" ht="3.95" customHeight="1">
      <c r="A15" s="61"/>
      <c r="B15" s="20"/>
      <c r="C15" s="20"/>
      <c r="D15" s="20"/>
      <c r="E15" s="20"/>
      <c r="F15" s="20"/>
      <c r="G15" s="20"/>
      <c r="H15" s="38"/>
    </row>
    <row r="16" spans="1:13">
      <c r="A16" s="60"/>
      <c r="B16" s="20"/>
      <c r="C16" s="20"/>
      <c r="D16" s="20"/>
      <c r="E16" s="20"/>
      <c r="F16" s="65" t="s">
        <v>15</v>
      </c>
      <c r="G16" s="65" t="s">
        <v>14</v>
      </c>
      <c r="H16" s="38"/>
    </row>
    <row r="17" spans="1:22" ht="22.5" customHeight="1">
      <c r="A17" s="61" t="s">
        <v>107</v>
      </c>
      <c r="B17" s="20"/>
      <c r="C17" s="20"/>
      <c r="D17" s="20"/>
      <c r="E17" s="20"/>
      <c r="F17" s="20"/>
      <c r="G17" s="20"/>
      <c r="H17" s="38"/>
      <c r="O17" s="228" t="s">
        <v>257</v>
      </c>
      <c r="P17" s="228" t="s">
        <v>258</v>
      </c>
    </row>
    <row r="18" spans="1:22">
      <c r="A18" s="62" t="s">
        <v>19</v>
      </c>
      <c r="B18" s="20"/>
      <c r="C18" s="20"/>
      <c r="D18" s="20"/>
      <c r="E18" s="6"/>
      <c r="F18" s="270">
        <v>312</v>
      </c>
      <c r="G18" s="264">
        <f>+F18</f>
        <v>312</v>
      </c>
      <c r="H18" s="38" t="s">
        <v>6</v>
      </c>
      <c r="N18" s="169" t="s">
        <v>256</v>
      </c>
    </row>
    <row r="19" spans="1:22" ht="15.75">
      <c r="A19" s="60"/>
      <c r="B19" s="20"/>
      <c r="C19" s="20"/>
      <c r="D19" s="20"/>
      <c r="E19" s="20"/>
      <c r="F19" s="20"/>
      <c r="G19" s="20"/>
      <c r="H19" s="38"/>
      <c r="N19" s="223" t="s">
        <v>251</v>
      </c>
      <c r="O19" s="227">
        <f>312*4</f>
        <v>1248</v>
      </c>
      <c r="P19" s="227">
        <f>O19/5</f>
        <v>249.6</v>
      </c>
      <c r="Q19">
        <v>5</v>
      </c>
    </row>
    <row r="20" spans="1:22" ht="21">
      <c r="A20" s="61" t="s">
        <v>217</v>
      </c>
      <c r="B20" s="20"/>
      <c r="C20" s="20"/>
      <c r="D20" s="20"/>
      <c r="E20" s="70" t="s">
        <v>58</v>
      </c>
      <c r="F20" s="70" t="s">
        <v>59</v>
      </c>
      <c r="G20" s="20"/>
      <c r="H20" s="38"/>
      <c r="N20" s="223" t="s">
        <v>252</v>
      </c>
      <c r="O20" s="227">
        <f>(20*3)*4</f>
        <v>240</v>
      </c>
      <c r="P20" s="227">
        <f>O20/5</f>
        <v>48</v>
      </c>
      <c r="V20" s="170"/>
    </row>
    <row r="21" spans="1:22" ht="15.75">
      <c r="A21" s="62" t="s">
        <v>40</v>
      </c>
      <c r="B21" s="20"/>
      <c r="C21" s="20"/>
      <c r="D21" s="20"/>
      <c r="E21" s="271">
        <v>1</v>
      </c>
      <c r="F21" s="270">
        <v>359</v>
      </c>
      <c r="G21" s="264">
        <f>F21*E21</f>
        <v>359</v>
      </c>
      <c r="H21" s="38" t="s">
        <v>6</v>
      </c>
      <c r="N21" s="223" t="s">
        <v>253</v>
      </c>
      <c r="O21" s="227">
        <f>90*3.5</f>
        <v>315</v>
      </c>
      <c r="P21" s="227">
        <f>O21/3.5</f>
        <v>90</v>
      </c>
    </row>
    <row r="22" spans="1:22" ht="15.75">
      <c r="A22" s="62" t="s">
        <v>108</v>
      </c>
      <c r="B22" s="20"/>
      <c r="C22" s="20"/>
      <c r="D22" s="20"/>
      <c r="E22" s="20"/>
      <c r="F22" s="270">
        <v>1.29</v>
      </c>
      <c r="G22" s="264">
        <f>F22*G21</f>
        <v>463.11</v>
      </c>
      <c r="H22" s="38" t="s">
        <v>7</v>
      </c>
      <c r="N22" s="223" t="s">
        <v>254</v>
      </c>
      <c r="O22" s="227">
        <f>6*3.5</f>
        <v>21</v>
      </c>
      <c r="P22" s="227">
        <f>O22/2.5</f>
        <v>8.4</v>
      </c>
    </row>
    <row r="23" spans="1:22" ht="21">
      <c r="A23" s="63" t="s">
        <v>218</v>
      </c>
      <c r="B23" s="20"/>
      <c r="C23" s="20"/>
      <c r="D23" s="20"/>
      <c r="E23" s="20"/>
      <c r="F23" s="20"/>
      <c r="G23" s="265">
        <f>+F21+G22</f>
        <v>822.11</v>
      </c>
      <c r="H23" s="38"/>
      <c r="N23" s="223" t="s">
        <v>255</v>
      </c>
      <c r="O23" s="227">
        <v>205</v>
      </c>
      <c r="P23" s="227">
        <f>O23*33%</f>
        <v>67.650000000000006</v>
      </c>
      <c r="V23" s="170"/>
    </row>
    <row r="24" spans="1:22" ht="7.35" customHeight="1">
      <c r="A24" s="60"/>
      <c r="B24" s="20"/>
      <c r="C24" s="20"/>
      <c r="D24" s="20"/>
      <c r="E24" s="20"/>
      <c r="F24" s="20"/>
      <c r="G24" s="5"/>
      <c r="H24" s="38"/>
      <c r="M24" s="170"/>
      <c r="N24" s="223"/>
      <c r="O24" s="227"/>
      <c r="P24" s="227"/>
      <c r="Q24" s="170"/>
      <c r="R24" s="170"/>
      <c r="S24" s="170"/>
      <c r="T24" s="170"/>
      <c r="U24" s="170"/>
      <c r="V24" s="170"/>
    </row>
    <row r="25" spans="1:22" ht="21">
      <c r="A25" s="61" t="s">
        <v>164</v>
      </c>
      <c r="B25" s="20"/>
      <c r="C25" s="20"/>
      <c r="D25" s="20"/>
      <c r="E25" s="20"/>
      <c r="F25" s="20"/>
      <c r="G25" s="20"/>
      <c r="H25" s="38"/>
      <c r="M25" s="170"/>
      <c r="N25" s="223" t="s">
        <v>259</v>
      </c>
      <c r="O25" s="227">
        <f>SUM(O19:O23)</f>
        <v>2029</v>
      </c>
      <c r="P25" s="229">
        <f>SUM(P19:P23)</f>
        <v>463.65</v>
      </c>
      <c r="Q25" s="170"/>
      <c r="R25" s="170"/>
      <c r="S25" s="170"/>
      <c r="T25" s="170"/>
      <c r="U25" s="170"/>
      <c r="V25" s="170"/>
    </row>
    <row r="26" spans="1:22" ht="21">
      <c r="A26" s="210" t="s">
        <v>23</v>
      </c>
      <c r="B26" s="74"/>
      <c r="C26" s="20"/>
      <c r="D26" s="20"/>
      <c r="E26" s="20"/>
      <c r="F26" s="20"/>
      <c r="G26" s="266">
        <f>SUM(F27:F31)</f>
        <v>0</v>
      </c>
      <c r="H26" s="38" t="s">
        <v>60</v>
      </c>
      <c r="M26" s="170"/>
      <c r="N26" s="223" t="s">
        <v>260</v>
      </c>
      <c r="O26" s="227"/>
      <c r="P26" s="229">
        <v>359</v>
      </c>
      <c r="Q26" s="170"/>
      <c r="R26" s="170"/>
      <c r="S26" s="170"/>
      <c r="T26" s="170"/>
      <c r="U26" s="170"/>
      <c r="V26" s="170"/>
    </row>
    <row r="27" spans="1:22" ht="15" customHeight="1">
      <c r="A27" s="63" t="s">
        <v>11</v>
      </c>
      <c r="B27" s="74"/>
      <c r="C27" s="20"/>
      <c r="D27" s="20"/>
      <c r="E27" s="20"/>
      <c r="F27" s="270">
        <v>0</v>
      </c>
      <c r="G27" s="20"/>
      <c r="H27" s="38"/>
      <c r="N27" s="223" t="s">
        <v>261</v>
      </c>
      <c r="O27" s="227"/>
      <c r="P27" s="230">
        <f>P25/P26</f>
        <v>1.2915041782729804</v>
      </c>
      <c r="R27" s="170"/>
      <c r="S27" s="170"/>
      <c r="T27" s="170"/>
      <c r="U27" s="170"/>
      <c r="V27" s="170"/>
    </row>
    <row r="28" spans="1:22" ht="15" customHeight="1">
      <c r="A28" s="63" t="s">
        <v>12</v>
      </c>
      <c r="B28" s="74"/>
      <c r="C28" s="20"/>
      <c r="D28" s="20"/>
      <c r="E28" s="20"/>
      <c r="F28" s="270">
        <v>0</v>
      </c>
      <c r="G28" s="20"/>
      <c r="H28" s="38"/>
      <c r="R28" s="170"/>
      <c r="S28" s="170"/>
      <c r="T28" s="170"/>
      <c r="U28" s="170"/>
      <c r="V28" s="170"/>
    </row>
    <row r="29" spans="1:22" ht="15" customHeight="1">
      <c r="A29" s="63" t="s">
        <v>13</v>
      </c>
      <c r="B29" s="74"/>
      <c r="C29" s="20"/>
      <c r="D29" s="20"/>
      <c r="E29" s="20"/>
      <c r="F29" s="270">
        <v>0</v>
      </c>
      <c r="G29" s="20"/>
      <c r="H29" s="38"/>
      <c r="M29" s="170"/>
      <c r="N29" s="170"/>
      <c r="O29" s="170"/>
      <c r="P29" s="170"/>
      <c r="Q29" s="170"/>
      <c r="R29" s="170"/>
      <c r="S29" s="170"/>
      <c r="T29" s="170"/>
      <c r="U29" s="170"/>
      <c r="V29" s="170"/>
    </row>
    <row r="30" spans="1:22" ht="15" customHeight="1">
      <c r="A30" s="63" t="s">
        <v>18</v>
      </c>
      <c r="B30" s="74"/>
      <c r="C30" s="20"/>
      <c r="D30" s="20"/>
      <c r="E30" s="20"/>
      <c r="F30" s="270">
        <v>0</v>
      </c>
      <c r="G30" s="20"/>
      <c r="H30" s="38"/>
    </row>
    <row r="31" spans="1:22">
      <c r="A31" s="63" t="s">
        <v>18</v>
      </c>
      <c r="B31" s="74"/>
      <c r="C31" s="20"/>
      <c r="D31" s="20"/>
      <c r="E31" s="20"/>
      <c r="F31" s="270">
        <v>0</v>
      </c>
      <c r="G31" s="20"/>
      <c r="H31" s="38"/>
    </row>
    <row r="32" spans="1:22" ht="5.0999999999999996" customHeight="1">
      <c r="A32" s="63"/>
      <c r="B32" s="74"/>
      <c r="C32" s="20"/>
      <c r="D32" s="20"/>
      <c r="E32" s="20"/>
      <c r="F32" s="6"/>
      <c r="G32" s="20"/>
      <c r="H32" s="38"/>
    </row>
    <row r="33" spans="1:8">
      <c r="A33" s="62" t="s">
        <v>24</v>
      </c>
      <c r="B33" s="20"/>
      <c r="C33" s="20"/>
      <c r="D33" s="20"/>
      <c r="E33" s="20"/>
      <c r="F33" s="270">
        <f>IFERROR(SUM(F27:F31)/G26,0)</f>
        <v>0</v>
      </c>
      <c r="G33" s="267">
        <f>G26*F33</f>
        <v>0</v>
      </c>
      <c r="H33" s="38" t="s">
        <v>16</v>
      </c>
    </row>
    <row r="34" spans="1:8" ht="7.35" customHeight="1">
      <c r="A34" s="62"/>
      <c r="B34" s="20"/>
      <c r="C34" s="20"/>
      <c r="D34" s="20"/>
      <c r="E34" s="20"/>
      <c r="F34" s="20"/>
      <c r="G34" s="20"/>
      <c r="H34" s="38"/>
    </row>
    <row r="35" spans="1:8">
      <c r="A35" s="210" t="s">
        <v>20</v>
      </c>
      <c r="B35" s="20"/>
      <c r="C35" s="20"/>
      <c r="D35" s="20"/>
      <c r="E35" s="20"/>
      <c r="F35" s="20"/>
      <c r="G35" s="20"/>
      <c r="H35" s="38"/>
    </row>
    <row r="36" spans="1:8">
      <c r="A36" s="63" t="s">
        <v>245</v>
      </c>
      <c r="B36" s="20"/>
      <c r="C36" s="20"/>
      <c r="D36" s="20"/>
      <c r="E36" s="20"/>
      <c r="F36" s="272">
        <v>0.1</v>
      </c>
      <c r="G36" s="268">
        <f>(G33+G22)*F36</f>
        <v>46.311000000000007</v>
      </c>
      <c r="H36" s="38" t="s">
        <v>21</v>
      </c>
    </row>
    <row r="37" spans="1:8">
      <c r="A37" s="63" t="s">
        <v>221</v>
      </c>
      <c r="B37" s="20"/>
      <c r="C37" s="20"/>
      <c r="D37" s="20"/>
      <c r="E37" s="20"/>
      <c r="F37" s="272">
        <v>0.3</v>
      </c>
      <c r="G37" s="268">
        <f t="shared" ref="G37:G42" si="0">(G$26+G$21)*F37</f>
        <v>107.7</v>
      </c>
      <c r="H37" s="38" t="s">
        <v>22</v>
      </c>
    </row>
    <row r="38" spans="1:8">
      <c r="A38" s="63" t="s">
        <v>109</v>
      </c>
      <c r="B38" s="20"/>
      <c r="C38" s="20"/>
      <c r="D38" s="20"/>
      <c r="E38" s="20"/>
      <c r="F38" s="272">
        <v>0.1</v>
      </c>
      <c r="G38" s="268">
        <f t="shared" si="0"/>
        <v>35.9</v>
      </c>
      <c r="H38" s="38" t="s">
        <v>110</v>
      </c>
    </row>
    <row r="39" spans="1:8">
      <c r="A39" s="63" t="s">
        <v>246</v>
      </c>
      <c r="B39" s="217"/>
      <c r="C39" s="217"/>
      <c r="D39" s="217"/>
      <c r="E39" s="217"/>
      <c r="F39" s="272">
        <v>0.15</v>
      </c>
      <c r="G39" s="268">
        <f t="shared" si="0"/>
        <v>53.85</v>
      </c>
      <c r="H39" s="218"/>
    </row>
    <row r="40" spans="1:8">
      <c r="A40" s="63" t="s">
        <v>262</v>
      </c>
      <c r="B40" s="20"/>
      <c r="C40" s="20"/>
      <c r="D40" s="20"/>
      <c r="E40" s="20"/>
      <c r="F40" s="272">
        <v>0.1</v>
      </c>
      <c r="G40" s="268">
        <f t="shared" si="0"/>
        <v>35.9</v>
      </c>
      <c r="H40" s="38" t="s">
        <v>27</v>
      </c>
    </row>
    <row r="41" spans="1:8">
      <c r="A41" s="63" t="s">
        <v>25</v>
      </c>
      <c r="B41" s="20"/>
      <c r="C41" s="20"/>
      <c r="D41" s="20"/>
      <c r="E41" s="20"/>
      <c r="F41" s="272">
        <v>0.1</v>
      </c>
      <c r="G41" s="268">
        <f t="shared" si="0"/>
        <v>35.9</v>
      </c>
      <c r="H41" s="38" t="s">
        <v>17</v>
      </c>
    </row>
    <row r="42" spans="1:8">
      <c r="A42" s="63" t="s">
        <v>29</v>
      </c>
      <c r="B42" s="20"/>
      <c r="C42" s="20"/>
      <c r="D42" s="20"/>
      <c r="E42" s="20"/>
      <c r="F42" s="272">
        <v>0</v>
      </c>
      <c r="G42" s="268">
        <f t="shared" si="0"/>
        <v>0</v>
      </c>
      <c r="H42" s="38" t="s">
        <v>20</v>
      </c>
    </row>
    <row r="43" spans="1:8">
      <c r="A43" s="75" t="s">
        <v>26</v>
      </c>
      <c r="B43" s="20"/>
      <c r="C43" s="20"/>
      <c r="D43" s="20"/>
      <c r="E43" s="20"/>
      <c r="F43" s="6"/>
      <c r="G43" s="267">
        <f>SUM(G36:G42)</f>
        <v>315.56099999999998</v>
      </c>
      <c r="H43" s="38" t="s">
        <v>28</v>
      </c>
    </row>
    <row r="44" spans="1:8">
      <c r="A44" s="60"/>
      <c r="B44" s="20"/>
      <c r="C44" s="20"/>
      <c r="D44" s="20"/>
      <c r="E44" s="20"/>
      <c r="F44" s="20"/>
      <c r="G44" s="20"/>
      <c r="H44" s="38"/>
    </row>
    <row r="45" spans="1:8">
      <c r="A45" s="60"/>
      <c r="B45" s="20"/>
      <c r="C45" s="20"/>
      <c r="D45" s="76" t="s">
        <v>126</v>
      </c>
      <c r="E45" s="20"/>
      <c r="F45" s="20"/>
      <c r="G45" s="20"/>
      <c r="H45" s="38"/>
    </row>
    <row r="46" spans="1:8">
      <c r="A46" s="60"/>
      <c r="B46" s="20"/>
      <c r="C46" s="20"/>
      <c r="D46" s="74" t="s">
        <v>10</v>
      </c>
      <c r="E46" s="20"/>
      <c r="F46" s="20"/>
      <c r="G46" s="264">
        <f>+G21</f>
        <v>359</v>
      </c>
      <c r="H46" s="38"/>
    </row>
    <row r="47" spans="1:8">
      <c r="A47" s="60"/>
      <c r="B47" s="20"/>
      <c r="C47" s="20"/>
      <c r="D47" s="74" t="s">
        <v>30</v>
      </c>
      <c r="E47" s="20"/>
      <c r="F47" s="20"/>
      <c r="G47" s="264">
        <f>+G22+G33</f>
        <v>463.11</v>
      </c>
      <c r="H47" s="38"/>
    </row>
    <row r="48" spans="1:8">
      <c r="A48" s="60"/>
      <c r="B48" s="20"/>
      <c r="C48" s="20"/>
      <c r="D48" s="74" t="s">
        <v>26</v>
      </c>
      <c r="E48" s="20"/>
      <c r="F48" s="20"/>
      <c r="G48" s="264">
        <f>+G43</f>
        <v>315.56099999999998</v>
      </c>
      <c r="H48" s="38"/>
    </row>
    <row r="49" spans="1:8">
      <c r="A49" s="60"/>
      <c r="B49" s="20"/>
      <c r="C49" s="20"/>
      <c r="D49" s="77" t="s">
        <v>46</v>
      </c>
      <c r="E49" s="20"/>
      <c r="F49" s="20"/>
      <c r="G49" s="269">
        <f>SUM(G46:G48)</f>
        <v>1137.671</v>
      </c>
      <c r="H49" s="38"/>
    </row>
    <row r="50" spans="1:8" ht="3.95" customHeight="1">
      <c r="A50" s="67"/>
      <c r="B50" s="43"/>
      <c r="C50" s="43"/>
      <c r="D50" s="43"/>
      <c r="E50" s="43"/>
      <c r="F50" s="43"/>
      <c r="G50" s="43"/>
      <c r="H50" s="42"/>
    </row>
  </sheetData>
  <sheetProtection password="DE12" sheet="1" objects="1" scenarios="1"/>
  <customSheetViews>
    <customSheetView guid="{37121DBC-FFEF-44A5-987A-111F629EB2CC}" scale="60" showPageBreaks="1" view="pageBreakPreview">
      <selection activeCell="E19" sqref="E19"/>
    </customSheetView>
  </customSheetViews>
  <mergeCells count="11">
    <mergeCell ref="A14:H14"/>
    <mergeCell ref="A1:H1"/>
    <mergeCell ref="A2:H2"/>
    <mergeCell ref="A3:H3"/>
    <mergeCell ref="A11:H11"/>
    <mergeCell ref="A12:H12"/>
    <mergeCell ref="C6:H6"/>
    <mergeCell ref="C8:H8"/>
    <mergeCell ref="C7:H7"/>
    <mergeCell ref="C9:D9"/>
    <mergeCell ref="G9:H9"/>
  </mergeCells>
  <printOptions horizontalCentered="1"/>
  <pageMargins left="0.25" right="0.25" top="0.5" bottom="0.5" header="0.3" footer="0.3"/>
  <pageSetup scale="97" orientation="portrait" r:id="rId1"/>
  <headerFooter>
    <oddHeader>&amp;C&amp;"-,Bold"Attachment C</oddHeader>
    <oddFooter>&amp;LOctober 31, 2013&amp;R&amp;A</oddFooter>
  </headerFooter>
  <drawing r:id="rId2"/>
</worksheet>
</file>

<file path=xl/worksheets/sheet2.xml><?xml version="1.0" encoding="utf-8"?>
<worksheet xmlns="http://schemas.openxmlformats.org/spreadsheetml/2006/main" xmlns:r="http://schemas.openxmlformats.org/officeDocument/2006/relationships">
  <dimension ref="A1:J63"/>
  <sheetViews>
    <sheetView showGridLines="0" showRowColHeaders="0" topLeftCell="A16" zoomScale="125" zoomScaleNormal="125" zoomScalePageLayoutView="75" workbookViewId="0">
      <selection activeCell="C22" sqref="C22:C23 B31"/>
    </sheetView>
  </sheetViews>
  <sheetFormatPr defaultRowHeight="15"/>
  <cols>
    <col min="1" max="1" width="20.5703125" customWidth="1"/>
    <col min="2" max="2" width="10" customWidth="1"/>
    <col min="4" max="4" width="9.5703125" customWidth="1"/>
    <col min="5" max="5" width="9" customWidth="1"/>
    <col min="6" max="6" width="10.7109375" customWidth="1"/>
    <col min="7" max="7" width="11" customWidth="1"/>
    <col min="8" max="8" width="13.7109375" customWidth="1"/>
    <col min="9" max="9" width="3.28515625" customWidth="1"/>
  </cols>
  <sheetData>
    <row r="1" spans="1:10">
      <c r="A1" s="302" t="s">
        <v>0</v>
      </c>
      <c r="B1" s="302"/>
      <c r="C1" s="302"/>
      <c r="D1" s="302"/>
      <c r="E1" s="302"/>
      <c r="F1" s="302"/>
      <c r="G1" s="302"/>
      <c r="H1" s="302"/>
      <c r="I1" s="302"/>
      <c r="J1" s="72"/>
    </row>
    <row r="2" spans="1:10" ht="15.75">
      <c r="A2" s="302" t="s">
        <v>102</v>
      </c>
      <c r="B2" s="302"/>
      <c r="C2" s="302"/>
      <c r="D2" s="302"/>
      <c r="E2" s="302"/>
      <c r="F2" s="302"/>
      <c r="G2" s="302"/>
      <c r="H2" s="302"/>
      <c r="I2" s="302"/>
      <c r="J2" s="72"/>
    </row>
    <row r="3" spans="1:10">
      <c r="A3" s="302" t="s">
        <v>105</v>
      </c>
      <c r="B3" s="302"/>
      <c r="C3" s="302"/>
      <c r="D3" s="302"/>
      <c r="E3" s="302"/>
      <c r="F3" s="302"/>
      <c r="G3" s="302"/>
      <c r="H3" s="302"/>
      <c r="I3" s="302"/>
      <c r="J3" s="72"/>
    </row>
    <row r="4" spans="1:10">
      <c r="A4" s="58"/>
      <c r="B4" s="59"/>
      <c r="C4" s="59"/>
      <c r="D4" s="59"/>
      <c r="E4" s="59"/>
      <c r="F4" s="59"/>
      <c r="G4" s="59"/>
      <c r="H4" s="59"/>
      <c r="I4" s="36"/>
      <c r="J4" s="20"/>
    </row>
    <row r="5" spans="1:10">
      <c r="A5" s="303" t="s">
        <v>9</v>
      </c>
      <c r="B5" s="304"/>
      <c r="C5" s="304"/>
      <c r="D5" s="304"/>
      <c r="E5" s="304"/>
      <c r="F5" s="304"/>
      <c r="G5" s="304"/>
      <c r="H5" s="304"/>
      <c r="I5" s="305"/>
    </row>
    <row r="6" spans="1:10">
      <c r="A6" s="331" t="s">
        <v>8</v>
      </c>
      <c r="B6" s="332"/>
      <c r="C6" s="332"/>
      <c r="D6" s="332"/>
      <c r="E6" s="332"/>
      <c r="F6" s="332"/>
      <c r="G6" s="332"/>
      <c r="H6" s="332"/>
      <c r="I6" s="333"/>
    </row>
    <row r="7" spans="1:10">
      <c r="A7" s="60"/>
      <c r="B7" s="20"/>
      <c r="C7" s="20"/>
      <c r="D7" s="20"/>
      <c r="E7" s="20"/>
      <c r="F7" s="20"/>
      <c r="G7" s="20"/>
      <c r="H7" s="20"/>
      <c r="I7" s="38"/>
      <c r="J7" s="20"/>
    </row>
    <row r="8" spans="1:10">
      <c r="A8" s="61" t="s">
        <v>63</v>
      </c>
      <c r="B8" s="20"/>
      <c r="C8" s="20"/>
      <c r="D8" s="18" t="s">
        <v>14</v>
      </c>
      <c r="E8" s="20"/>
      <c r="F8" s="20"/>
      <c r="G8" s="20"/>
      <c r="H8" s="20"/>
      <c r="I8" s="38"/>
      <c r="J8" s="20"/>
    </row>
    <row r="9" spans="1:10">
      <c r="A9" s="78" t="s">
        <v>10</v>
      </c>
      <c r="B9" s="79"/>
      <c r="C9" s="79"/>
      <c r="D9" s="80">
        <f>+'I PopulationAssumptions'!G46</f>
        <v>359</v>
      </c>
      <c r="E9" s="20"/>
      <c r="F9" s="20"/>
      <c r="G9" s="20"/>
      <c r="H9" s="20"/>
      <c r="I9" s="38"/>
      <c r="J9" s="20"/>
    </row>
    <row r="10" spans="1:10" hidden="1">
      <c r="A10" s="62" t="s">
        <v>30</v>
      </c>
      <c r="B10" s="20"/>
      <c r="C10" s="20"/>
      <c r="D10" s="4">
        <f>+'I PopulationAssumptions'!G47</f>
        <v>463.11</v>
      </c>
      <c r="E10" s="20"/>
      <c r="F10" s="20"/>
      <c r="G10" s="20"/>
      <c r="H10" s="20"/>
      <c r="I10" s="38"/>
      <c r="J10" s="20"/>
    </row>
    <row r="11" spans="1:10" hidden="1">
      <c r="A11" s="62" t="s">
        <v>26</v>
      </c>
      <c r="B11" s="20"/>
      <c r="C11" s="20"/>
      <c r="D11" s="14">
        <f>+'I PopulationAssumptions'!G48</f>
        <v>315.56099999999998</v>
      </c>
      <c r="E11" s="20"/>
      <c r="F11" s="20"/>
      <c r="G11" s="20"/>
      <c r="H11" s="20"/>
      <c r="I11" s="38"/>
      <c r="J11" s="20"/>
    </row>
    <row r="12" spans="1:10" ht="15.75" hidden="1" thickBot="1">
      <c r="A12" s="63" t="s">
        <v>62</v>
      </c>
      <c r="B12" s="20"/>
      <c r="C12" s="20"/>
      <c r="D12" s="12">
        <f>SUM(D9:D11)</f>
        <v>1137.671</v>
      </c>
      <c r="E12" s="20"/>
      <c r="F12" s="20"/>
      <c r="G12" s="20"/>
      <c r="H12" s="20"/>
      <c r="I12" s="38"/>
      <c r="J12" s="20"/>
    </row>
    <row r="13" spans="1:10">
      <c r="A13" s="64"/>
      <c r="B13" s="24"/>
      <c r="C13" s="24"/>
      <c r="D13" s="31"/>
      <c r="E13" s="24"/>
      <c r="F13" s="24"/>
      <c r="G13" s="20"/>
      <c r="H13" s="20"/>
      <c r="I13" s="38"/>
      <c r="J13" s="20"/>
    </row>
    <row r="14" spans="1:10">
      <c r="A14" s="326" t="s">
        <v>96</v>
      </c>
      <c r="B14" s="327"/>
      <c r="C14" s="327"/>
      <c r="D14" s="327"/>
      <c r="E14" s="327"/>
      <c r="F14" s="327"/>
      <c r="G14" s="20"/>
      <c r="H14" s="20"/>
      <c r="I14" s="38"/>
      <c r="J14" s="20"/>
    </row>
    <row r="15" spans="1:10" ht="17.25">
      <c r="A15" s="328" t="s">
        <v>37</v>
      </c>
      <c r="B15" s="329" t="s">
        <v>54</v>
      </c>
      <c r="C15" s="330"/>
      <c r="D15" s="328" t="s">
        <v>55</v>
      </c>
      <c r="E15" s="328"/>
      <c r="F15" s="328"/>
      <c r="G15" s="20"/>
      <c r="H15" s="20"/>
      <c r="I15" s="38"/>
      <c r="J15" s="20"/>
    </row>
    <row r="16" spans="1:10" ht="30">
      <c r="A16" s="328"/>
      <c r="B16" s="44" t="s">
        <v>41</v>
      </c>
      <c r="C16" s="44" t="s">
        <v>14</v>
      </c>
      <c r="D16" s="15" t="s">
        <v>36</v>
      </c>
      <c r="E16" s="44" t="s">
        <v>42</v>
      </c>
      <c r="F16" s="88" t="s">
        <v>111</v>
      </c>
      <c r="G16" s="20"/>
      <c r="H16" s="20"/>
      <c r="I16" s="38"/>
    </row>
    <row r="17" spans="1:10">
      <c r="A17" s="25" t="s">
        <v>39</v>
      </c>
      <c r="B17" s="271">
        <v>0.08</v>
      </c>
      <c r="C17" s="4">
        <f>ROUND(('II PatientRqmts'!D$9*B17),2)</f>
        <v>28.72</v>
      </c>
      <c r="D17" s="274">
        <v>1400</v>
      </c>
      <c r="E17" s="270">
        <v>15</v>
      </c>
      <c r="F17" s="270">
        <v>50</v>
      </c>
      <c r="H17" s="20"/>
      <c r="I17" s="38"/>
      <c r="J17" s="20"/>
    </row>
    <row r="18" spans="1:10">
      <c r="A18" s="25" t="s">
        <v>35</v>
      </c>
      <c r="B18" s="271">
        <v>0.05</v>
      </c>
      <c r="C18" s="7">
        <f>ROUND(('II PatientRqmts'!D$9*B18),2)</f>
        <v>17.95</v>
      </c>
      <c r="D18" s="274">
        <v>2000</v>
      </c>
      <c r="E18" s="270">
        <v>71</v>
      </c>
      <c r="F18" s="270">
        <v>82</v>
      </c>
      <c r="G18" s="20"/>
      <c r="H18" s="20"/>
      <c r="I18" s="38"/>
    </row>
    <row r="19" spans="1:10">
      <c r="A19" s="25" t="s">
        <v>53</v>
      </c>
      <c r="B19" s="271">
        <v>0.87</v>
      </c>
      <c r="C19" s="7">
        <f>ROUND(('II PatientRqmts'!D$9*B19),2)</f>
        <v>312.33</v>
      </c>
      <c r="D19" s="274">
        <v>1800</v>
      </c>
      <c r="E19" s="270">
        <v>51</v>
      </c>
      <c r="F19" s="270">
        <v>77</v>
      </c>
      <c r="G19" s="20"/>
      <c r="H19" s="20"/>
      <c r="I19" s="38"/>
    </row>
    <row r="20" spans="1:10">
      <c r="A20" s="25" t="s">
        <v>34</v>
      </c>
      <c r="B20" s="271">
        <v>0</v>
      </c>
      <c r="C20" s="4">
        <f>ROUND(('II PatientRqmts'!D$9*B20),2)</f>
        <v>0</v>
      </c>
      <c r="D20" s="274">
        <v>0</v>
      </c>
      <c r="E20" s="276">
        <v>0</v>
      </c>
      <c r="F20" s="276">
        <v>0</v>
      </c>
      <c r="G20" s="20"/>
      <c r="H20" s="20"/>
      <c r="I20" s="38"/>
    </row>
    <row r="21" spans="1:10">
      <c r="A21" s="25" t="s">
        <v>34</v>
      </c>
      <c r="B21" s="273">
        <v>0</v>
      </c>
      <c r="C21" s="4">
        <f>ROUND(('II PatientRqmts'!D$9*B21),2)</f>
        <v>0</v>
      </c>
      <c r="D21" s="275">
        <v>0</v>
      </c>
      <c r="E21" s="277">
        <v>0</v>
      </c>
      <c r="F21" s="277">
        <v>0</v>
      </c>
      <c r="G21" s="20"/>
      <c r="H21" s="20"/>
      <c r="I21" s="38"/>
      <c r="J21" s="20"/>
    </row>
    <row r="22" spans="1:10">
      <c r="A22" s="26" t="s">
        <v>45</v>
      </c>
      <c r="B22" s="16">
        <f>SUM(B17:B21)</f>
        <v>1</v>
      </c>
      <c r="C22" s="7">
        <f>SUM(C17:C21)</f>
        <v>359</v>
      </c>
      <c r="D22" s="171">
        <f>(($B17*D17)+($B18*D18)+($B19*D19)+($B20*D20)+($B21*D21))</f>
        <v>1778</v>
      </c>
      <c r="E22" s="8">
        <f>(($B17*E17)+($B18*E18)+($B19*E19)+($B20*E20)+($B21*E21))</f>
        <v>49.12</v>
      </c>
      <c r="F22" s="8">
        <f>(($B17*F17)+($B18*F18)+($B19*F19)+($B20*F20)+($B21*F21))</f>
        <v>75.09</v>
      </c>
      <c r="G22" s="20"/>
      <c r="H22" s="20"/>
      <c r="I22" s="38"/>
      <c r="J22" s="20"/>
    </row>
    <row r="23" spans="1:10">
      <c r="A23" s="25" t="s">
        <v>38</v>
      </c>
      <c r="B23" s="271">
        <v>0.08</v>
      </c>
      <c r="C23" s="7">
        <f>ROUND(('II PatientRqmts'!D$9*B23),2)</f>
        <v>28.72</v>
      </c>
      <c r="D23" s="274">
        <v>545</v>
      </c>
      <c r="E23" s="270">
        <v>9.1</v>
      </c>
      <c r="F23" s="270">
        <v>24</v>
      </c>
      <c r="G23" s="20"/>
      <c r="H23" s="20"/>
      <c r="I23" s="38"/>
      <c r="J23" s="20"/>
    </row>
    <row r="24" spans="1:10" ht="7.35" customHeight="1">
      <c r="A24" s="60"/>
      <c r="B24" s="20"/>
      <c r="C24" s="20"/>
      <c r="D24" s="20"/>
      <c r="E24" s="20"/>
      <c r="F24" s="20"/>
      <c r="G24" s="20"/>
      <c r="H24" s="20"/>
      <c r="I24" s="38"/>
      <c r="J24" s="20"/>
    </row>
    <row r="25" spans="1:10" ht="17.25">
      <c r="A25" s="62" t="s">
        <v>160</v>
      </c>
      <c r="B25" s="21"/>
      <c r="C25" s="22"/>
      <c r="D25" s="23"/>
      <c r="E25" s="24"/>
      <c r="F25" s="24"/>
      <c r="G25" s="20"/>
      <c r="H25" s="20"/>
      <c r="I25" s="38"/>
      <c r="J25" s="20"/>
    </row>
    <row r="26" spans="1:10" ht="17.25">
      <c r="A26" s="66" t="s">
        <v>264</v>
      </c>
      <c r="B26" s="20"/>
      <c r="C26" s="20"/>
      <c r="D26" s="20"/>
      <c r="E26" s="20"/>
      <c r="F26" s="20"/>
      <c r="G26" s="20"/>
      <c r="H26" s="20"/>
      <c r="I26" s="38"/>
      <c r="J26" s="20"/>
    </row>
    <row r="27" spans="1:10" ht="17.25">
      <c r="A27" s="66" t="s">
        <v>161</v>
      </c>
      <c r="B27" s="20"/>
      <c r="C27" s="20"/>
      <c r="D27" s="20"/>
      <c r="E27" s="20"/>
      <c r="F27" s="20"/>
      <c r="G27" s="20"/>
      <c r="H27" s="20"/>
      <c r="I27" s="38"/>
      <c r="J27" s="20"/>
    </row>
    <row r="28" spans="1:10">
      <c r="A28" s="66"/>
      <c r="B28" s="20"/>
      <c r="C28" s="20"/>
      <c r="D28" s="20"/>
      <c r="E28" s="20"/>
      <c r="F28" s="20"/>
      <c r="G28" s="20"/>
      <c r="H28" s="20"/>
      <c r="I28" s="38"/>
      <c r="J28" s="20"/>
    </row>
    <row r="29" spans="1:10">
      <c r="A29" s="326" t="s">
        <v>97</v>
      </c>
      <c r="B29" s="327"/>
      <c r="C29" s="327"/>
      <c r="D29" s="327"/>
      <c r="E29" s="327"/>
      <c r="F29" s="327"/>
      <c r="G29" s="20"/>
      <c r="H29" s="20"/>
      <c r="I29" s="38"/>
      <c r="J29" s="20"/>
    </row>
    <row r="30" spans="1:10" ht="30.75" thickBot="1">
      <c r="A30" s="18" t="s">
        <v>61</v>
      </c>
      <c r="B30" s="19" t="s">
        <v>33</v>
      </c>
      <c r="C30" s="44" t="s">
        <v>14</v>
      </c>
      <c r="D30" s="20"/>
      <c r="E30" s="20"/>
      <c r="F30" s="20"/>
      <c r="G30" s="20"/>
      <c r="H30" s="20"/>
      <c r="I30" s="38"/>
      <c r="J30" s="20"/>
    </row>
    <row r="31" spans="1:10" ht="15" customHeight="1">
      <c r="A31" s="25" t="s">
        <v>224</v>
      </c>
      <c r="B31" s="278">
        <v>0.28000000000000003</v>
      </c>
      <c r="C31" s="224">
        <f>ROUND(((C$22+C$23)*B31),0)</f>
        <v>109</v>
      </c>
      <c r="D31" s="20"/>
      <c r="E31" s="317" t="s">
        <v>205</v>
      </c>
      <c r="F31" s="318"/>
      <c r="G31" s="318"/>
      <c r="H31" s="319"/>
      <c r="I31" s="89"/>
    </row>
    <row r="32" spans="1:10">
      <c r="A32" s="25" t="s">
        <v>31</v>
      </c>
      <c r="B32" s="279">
        <v>0.12</v>
      </c>
      <c r="C32" s="225">
        <f t="shared" ref="C32:C40" si="0">ROUND(((C$22+C$23)*B32),0)</f>
        <v>47</v>
      </c>
      <c r="D32" s="20"/>
      <c r="E32" s="320"/>
      <c r="F32" s="321"/>
      <c r="G32" s="321"/>
      <c r="H32" s="322"/>
      <c r="I32" s="89"/>
      <c r="J32" s="73"/>
    </row>
    <row r="33" spans="1:10">
      <c r="A33" s="25" t="s">
        <v>225</v>
      </c>
      <c r="B33" s="279">
        <v>0.17</v>
      </c>
      <c r="C33" s="225">
        <f t="shared" si="0"/>
        <v>66</v>
      </c>
      <c r="D33" s="20"/>
      <c r="E33" s="320"/>
      <c r="F33" s="321"/>
      <c r="G33" s="321"/>
      <c r="H33" s="322"/>
      <c r="I33" s="89"/>
      <c r="J33" s="73"/>
    </row>
    <row r="34" spans="1:10">
      <c r="A34" s="25" t="s">
        <v>48</v>
      </c>
      <c r="B34" s="279">
        <v>0.05</v>
      </c>
      <c r="C34" s="225">
        <f t="shared" si="0"/>
        <v>19</v>
      </c>
      <c r="D34" s="20"/>
      <c r="E34" s="320"/>
      <c r="F34" s="321"/>
      <c r="G34" s="321"/>
      <c r="H34" s="322"/>
      <c r="I34" s="89"/>
      <c r="J34" s="73"/>
    </row>
    <row r="35" spans="1:10">
      <c r="A35" s="25" t="s">
        <v>49</v>
      </c>
      <c r="B35" s="279">
        <v>0.02</v>
      </c>
      <c r="C35" s="225">
        <f t="shared" si="0"/>
        <v>8</v>
      </c>
      <c r="D35" s="24"/>
      <c r="E35" s="320"/>
      <c r="F35" s="321"/>
      <c r="G35" s="321"/>
      <c r="H35" s="322"/>
      <c r="I35" s="89"/>
      <c r="J35" s="73"/>
    </row>
    <row r="36" spans="1:10" ht="15.75" thickBot="1">
      <c r="A36" s="25" t="s">
        <v>50</v>
      </c>
      <c r="B36" s="279">
        <v>0.04</v>
      </c>
      <c r="C36" s="225">
        <f t="shared" si="0"/>
        <v>16</v>
      </c>
      <c r="D36" s="24"/>
      <c r="E36" s="323"/>
      <c r="F36" s="324"/>
      <c r="G36" s="324"/>
      <c r="H36" s="325"/>
      <c r="I36" s="38"/>
      <c r="J36" s="20"/>
    </row>
    <row r="37" spans="1:10">
      <c r="A37" s="25" t="s">
        <v>159</v>
      </c>
      <c r="B37" s="279">
        <v>0.03</v>
      </c>
      <c r="C37" s="225">
        <f t="shared" si="0"/>
        <v>12</v>
      </c>
      <c r="D37" s="24"/>
      <c r="E37" s="20"/>
      <c r="F37" s="20"/>
      <c r="G37" s="20"/>
      <c r="H37" s="20"/>
      <c r="I37" s="38"/>
      <c r="J37" s="20"/>
    </row>
    <row r="38" spans="1:10">
      <c r="A38" s="25" t="s">
        <v>207</v>
      </c>
      <c r="B38" s="279">
        <v>0.03</v>
      </c>
      <c r="C38" s="225">
        <f t="shared" si="0"/>
        <v>12</v>
      </c>
      <c r="D38" s="24"/>
      <c r="E38" s="20"/>
      <c r="F38" s="20"/>
      <c r="G38" s="20"/>
      <c r="H38" s="20"/>
      <c r="I38" s="38"/>
      <c r="J38" s="20"/>
    </row>
    <row r="39" spans="1:10">
      <c r="A39" s="25" t="s">
        <v>34</v>
      </c>
      <c r="B39" s="279">
        <v>0</v>
      </c>
      <c r="C39" s="225">
        <f t="shared" si="0"/>
        <v>0</v>
      </c>
      <c r="D39" s="20"/>
      <c r="E39" s="20"/>
      <c r="F39" s="20"/>
      <c r="G39" s="20"/>
      <c r="H39" s="20"/>
      <c r="I39" s="38"/>
      <c r="J39" s="20"/>
    </row>
    <row r="40" spans="1:10">
      <c r="A40" s="25" t="s">
        <v>34</v>
      </c>
      <c r="B40" s="280">
        <v>0</v>
      </c>
      <c r="C40" s="225">
        <f t="shared" si="0"/>
        <v>0</v>
      </c>
      <c r="D40" s="20"/>
      <c r="E40" s="20"/>
      <c r="F40" s="20"/>
      <c r="G40" s="20"/>
      <c r="H40" s="20"/>
      <c r="I40" s="38"/>
      <c r="J40" s="20"/>
    </row>
    <row r="41" spans="1:10" ht="15.75" thickBot="1">
      <c r="A41" s="26" t="s">
        <v>56</v>
      </c>
      <c r="B41" s="27">
        <f>SUM(B31:B40)</f>
        <v>0.74000000000000021</v>
      </c>
      <c r="C41" s="13">
        <f>SUM(C31:C40)</f>
        <v>289</v>
      </c>
      <c r="D41" s="76" t="s">
        <v>112</v>
      </c>
      <c r="E41" s="20"/>
      <c r="F41" s="20"/>
      <c r="G41" s="20"/>
      <c r="H41" s="20"/>
      <c r="I41" s="38"/>
      <c r="J41" s="20"/>
    </row>
    <row r="42" spans="1:10" hidden="1">
      <c r="A42" s="10"/>
      <c r="B42" s="20"/>
      <c r="C42" s="20"/>
      <c r="D42" s="20"/>
      <c r="E42" s="20"/>
      <c r="F42" s="17"/>
      <c r="G42" s="20"/>
      <c r="H42" s="20"/>
      <c r="I42" s="38"/>
      <c r="J42" s="20"/>
    </row>
    <row r="43" spans="1:10">
      <c r="A43" s="29" t="s">
        <v>51</v>
      </c>
      <c r="B43" s="279">
        <v>7.0000000000000007E-2</v>
      </c>
      <c r="C43" s="225">
        <f t="shared" ref="C43:C44" si="1">ROUND(((C$22+C$23)*B43),0)</f>
        <v>27</v>
      </c>
      <c r="D43" s="20"/>
      <c r="E43" s="20"/>
      <c r="F43" s="20"/>
      <c r="G43" s="20"/>
      <c r="H43" s="20"/>
      <c r="I43" s="38"/>
      <c r="J43" s="20"/>
    </row>
    <row r="44" spans="1:10">
      <c r="A44" s="29" t="s">
        <v>206</v>
      </c>
      <c r="B44" s="279">
        <v>0.12</v>
      </c>
      <c r="C44" s="225">
        <f t="shared" si="1"/>
        <v>47</v>
      </c>
      <c r="D44" s="20"/>
      <c r="E44" s="20"/>
      <c r="F44" s="20"/>
      <c r="G44" s="20"/>
      <c r="H44" s="20"/>
      <c r="I44" s="38"/>
      <c r="J44" s="20"/>
    </row>
    <row r="45" spans="1:10">
      <c r="A45" s="30" t="s">
        <v>52</v>
      </c>
      <c r="B45" s="28">
        <f>C45/C46</f>
        <v>7.3317675890942499E-2</v>
      </c>
      <c r="C45" s="225">
        <f>C23</f>
        <v>28.72</v>
      </c>
      <c r="D45" s="20"/>
      <c r="E45" s="20"/>
      <c r="F45" s="20"/>
      <c r="G45" s="20"/>
      <c r="H45" s="20"/>
      <c r="I45" s="38"/>
      <c r="J45" s="20"/>
    </row>
    <row r="46" spans="1:10" ht="15.75" thickBot="1">
      <c r="A46" s="26" t="s">
        <v>32</v>
      </c>
      <c r="B46" s="27">
        <f>SUM(B41:B45)</f>
        <v>1.0033176758909428</v>
      </c>
      <c r="C46" s="13">
        <f>SUM(C41:C45)</f>
        <v>391.72</v>
      </c>
      <c r="D46" s="20"/>
      <c r="E46" s="20"/>
      <c r="F46" s="20"/>
      <c r="G46" s="20"/>
      <c r="H46" s="20"/>
      <c r="I46" s="38"/>
      <c r="J46" s="20"/>
    </row>
    <row r="47" spans="1:10">
      <c r="A47" s="60"/>
      <c r="B47" s="20"/>
      <c r="C47" s="20"/>
      <c r="D47" s="20"/>
      <c r="E47" s="20"/>
      <c r="F47" s="20"/>
      <c r="G47" s="20"/>
      <c r="H47" s="20"/>
      <c r="I47" s="38"/>
      <c r="J47" s="20"/>
    </row>
    <row r="48" spans="1:10" ht="5.0999999999999996" customHeight="1">
      <c r="A48" s="67"/>
      <c r="B48" s="43"/>
      <c r="C48" s="43"/>
      <c r="D48" s="43"/>
      <c r="E48" s="43"/>
      <c r="F48" s="43"/>
      <c r="G48" s="43"/>
      <c r="H48" s="43"/>
      <c r="I48" s="42"/>
      <c r="J48" s="20"/>
    </row>
    <row r="49" ht="15" customHeight="1"/>
    <row r="57" ht="7.35" customHeight="1"/>
    <row r="63" ht="28.5" customHeight="1"/>
  </sheetData>
  <sheetProtection password="DE12" sheet="1" objects="1" scenarios="1"/>
  <customSheetViews>
    <customSheetView guid="{37121DBC-FFEF-44A5-987A-111F629EB2CC}" scale="75" showPageBreaks="1" view="pageLayout" topLeftCell="A16">
      <selection activeCell="D9" sqref="D9"/>
    </customSheetView>
  </customSheetViews>
  <mergeCells count="11">
    <mergeCell ref="E31:H36"/>
    <mergeCell ref="A29:F29"/>
    <mergeCell ref="A15:A16"/>
    <mergeCell ref="A1:I1"/>
    <mergeCell ref="A2:I2"/>
    <mergeCell ref="A3:I3"/>
    <mergeCell ref="B15:C15"/>
    <mergeCell ref="D15:F15"/>
    <mergeCell ref="A5:I5"/>
    <mergeCell ref="A6:I6"/>
    <mergeCell ref="A14:F14"/>
  </mergeCells>
  <printOptions horizontalCentered="1"/>
  <pageMargins left="0.25" right="0.25" top="0.5" bottom="0.5" header="0.3" footer="0.3"/>
  <pageSetup scale="97" orientation="portrait" r:id="rId1"/>
  <headerFooter>
    <oddHeader>&amp;C&amp;"-,Bold"Attachment C</oddHeader>
    <oddFooter>&amp;LOctober 31, 2013&amp;R&amp;A</oddFooter>
  </headerFooter>
</worksheet>
</file>

<file path=xl/worksheets/sheet3.xml><?xml version="1.0" encoding="utf-8"?>
<worksheet xmlns="http://schemas.openxmlformats.org/spreadsheetml/2006/main" xmlns:r="http://schemas.openxmlformats.org/officeDocument/2006/relationships">
  <dimension ref="A1:N84"/>
  <sheetViews>
    <sheetView showGridLines="0" showRowColHeaders="0" view="pageBreakPreview" topLeftCell="A22" zoomScale="60" zoomScaleNormal="100" zoomScalePageLayoutView="75" workbookViewId="0">
      <selection activeCell="G60" sqref="G60 C60"/>
    </sheetView>
  </sheetViews>
  <sheetFormatPr defaultRowHeight="15"/>
  <cols>
    <col min="1" max="1" width="24.85546875" customWidth="1"/>
    <col min="4" max="4" width="11.140625" customWidth="1"/>
    <col min="5" max="6" width="9.5703125" bestFit="1" customWidth="1"/>
    <col min="8" max="8" width="9" customWidth="1"/>
    <col min="9" max="9" width="4.7109375" customWidth="1"/>
    <col min="10" max="10" width="11.5703125" bestFit="1" customWidth="1"/>
    <col min="12" max="12" width="10.5703125" bestFit="1" customWidth="1"/>
    <col min="13" max="13" width="8.42578125" customWidth="1"/>
    <col min="14" max="14" width="9.5703125" bestFit="1" customWidth="1"/>
  </cols>
  <sheetData>
    <row r="1" spans="1:14">
      <c r="A1" s="302" t="s">
        <v>0</v>
      </c>
      <c r="B1" s="302"/>
      <c r="C1" s="302"/>
      <c r="D1" s="302"/>
      <c r="E1" s="302"/>
      <c r="F1" s="302"/>
      <c r="G1" s="302"/>
      <c r="H1" s="302"/>
      <c r="I1" s="302"/>
      <c r="J1" s="302"/>
      <c r="K1" s="302"/>
      <c r="L1" s="302"/>
      <c r="M1" s="302"/>
      <c r="N1" s="302"/>
    </row>
    <row r="2" spans="1:14" ht="15.75">
      <c r="A2" s="302" t="s">
        <v>104</v>
      </c>
      <c r="B2" s="302"/>
      <c r="C2" s="302"/>
      <c r="D2" s="302"/>
      <c r="E2" s="302"/>
      <c r="F2" s="302"/>
      <c r="G2" s="302"/>
      <c r="H2" s="302"/>
      <c r="I2" s="302"/>
      <c r="J2" s="302"/>
      <c r="K2" s="302"/>
      <c r="L2" s="302"/>
      <c r="M2" s="302"/>
      <c r="N2" s="302"/>
    </row>
    <row r="3" spans="1:14">
      <c r="A3" s="302" t="s">
        <v>105</v>
      </c>
      <c r="B3" s="302"/>
      <c r="C3" s="302"/>
      <c r="D3" s="302"/>
      <c r="E3" s="302"/>
      <c r="F3" s="302"/>
      <c r="G3" s="302"/>
      <c r="H3" s="302"/>
      <c r="I3" s="302"/>
      <c r="J3" s="302"/>
      <c r="K3" s="302"/>
      <c r="L3" s="302"/>
      <c r="M3" s="302"/>
      <c r="N3" s="302"/>
    </row>
    <row r="4" spans="1:14" ht="7.35" customHeight="1">
      <c r="A4" s="9"/>
      <c r="B4" s="9"/>
      <c r="C4" s="9"/>
      <c r="D4" s="9"/>
      <c r="E4" s="9"/>
      <c r="F4" s="9"/>
      <c r="G4" s="9"/>
      <c r="H4" s="9"/>
    </row>
    <row r="5" spans="1:14">
      <c r="A5" s="357" t="s">
        <v>9</v>
      </c>
      <c r="B5" s="357"/>
      <c r="C5" s="357"/>
      <c r="D5" s="357"/>
      <c r="E5" s="357"/>
      <c r="F5" s="357"/>
      <c r="G5" s="357"/>
      <c r="H5" s="357"/>
      <c r="I5" s="357"/>
      <c r="J5" s="357"/>
      <c r="K5" s="357"/>
      <c r="L5" s="357"/>
      <c r="M5" s="357"/>
      <c r="N5" s="357"/>
    </row>
    <row r="6" spans="1:14">
      <c r="A6" s="358" t="s">
        <v>8</v>
      </c>
      <c r="B6" s="358"/>
      <c r="C6" s="358"/>
      <c r="D6" s="358"/>
      <c r="E6" s="358"/>
      <c r="F6" s="358"/>
      <c r="G6" s="358"/>
      <c r="H6" s="358"/>
      <c r="I6" s="358"/>
      <c r="J6" s="358"/>
      <c r="K6" s="358"/>
      <c r="L6" s="358"/>
      <c r="M6" s="358"/>
      <c r="N6" s="358"/>
    </row>
    <row r="7" spans="1:14" ht="7.35" customHeight="1">
      <c r="A7" s="68"/>
      <c r="B7" s="69"/>
      <c r="C7" s="69"/>
      <c r="D7" s="69"/>
      <c r="E7" s="69"/>
      <c r="F7" s="69"/>
      <c r="G7" s="69"/>
      <c r="H7" s="69"/>
      <c r="I7" s="69"/>
      <c r="J7" s="69"/>
      <c r="K7" s="69"/>
      <c r="L7" s="69"/>
      <c r="M7" s="69"/>
      <c r="N7" s="36"/>
    </row>
    <row r="8" spans="1:14" ht="15.75" thickBot="1">
      <c r="A8" s="61" t="s">
        <v>95</v>
      </c>
      <c r="B8" s="20"/>
      <c r="C8" s="20"/>
      <c r="D8" s="20"/>
      <c r="E8" s="20"/>
      <c r="F8" s="20"/>
      <c r="G8" s="20"/>
      <c r="H8" s="20"/>
      <c r="I8" s="20"/>
      <c r="J8" s="20"/>
      <c r="K8" s="20"/>
      <c r="L8" s="20"/>
      <c r="M8" s="20"/>
      <c r="N8" s="38"/>
    </row>
    <row r="9" spans="1:14">
      <c r="A9" s="361" t="s">
        <v>44</v>
      </c>
      <c r="B9" s="361" t="s">
        <v>14</v>
      </c>
      <c r="C9" s="359" t="s">
        <v>209</v>
      </c>
      <c r="D9" s="360"/>
      <c r="E9" s="363" t="s">
        <v>210</v>
      </c>
      <c r="F9" s="364"/>
      <c r="G9" s="365" t="s">
        <v>32</v>
      </c>
      <c r="H9" s="366"/>
      <c r="I9" s="20"/>
      <c r="J9" s="20"/>
      <c r="K9" s="20"/>
      <c r="L9" s="20"/>
      <c r="M9" s="20"/>
      <c r="N9" s="38"/>
    </row>
    <row r="10" spans="1:14" ht="30">
      <c r="A10" s="362"/>
      <c r="B10" s="362"/>
      <c r="C10" s="173" t="s">
        <v>66</v>
      </c>
      <c r="D10" s="174" t="s">
        <v>67</v>
      </c>
      <c r="E10" s="173" t="s">
        <v>66</v>
      </c>
      <c r="F10" s="174" t="s">
        <v>67</v>
      </c>
      <c r="G10" s="173" t="s">
        <v>66</v>
      </c>
      <c r="H10" s="174" t="s">
        <v>67</v>
      </c>
      <c r="I10" s="20"/>
      <c r="J10" s="20"/>
      <c r="K10" s="20"/>
      <c r="L10" s="20"/>
      <c r="M10" s="20"/>
      <c r="N10" s="38"/>
    </row>
    <row r="11" spans="1:14" hidden="1">
      <c r="A11" s="179"/>
      <c r="B11" s="179"/>
      <c r="C11" s="175"/>
      <c r="D11" s="176"/>
      <c r="E11" s="175"/>
      <c r="F11" s="176"/>
      <c r="G11" s="175"/>
      <c r="H11" s="176"/>
      <c r="I11" s="20"/>
      <c r="J11" s="20"/>
      <c r="K11" s="20"/>
      <c r="L11" s="20"/>
      <c r="M11" s="20"/>
      <c r="N11" s="38"/>
    </row>
    <row r="12" spans="1:14">
      <c r="A12" s="182" t="s">
        <v>6</v>
      </c>
      <c r="B12" s="179"/>
      <c r="C12" s="175"/>
      <c r="D12" s="176"/>
      <c r="E12" s="175"/>
      <c r="F12" s="176"/>
      <c r="G12" s="175"/>
      <c r="H12" s="176"/>
      <c r="I12" s="20"/>
      <c r="J12" s="20"/>
      <c r="K12" s="20"/>
      <c r="L12" s="20"/>
      <c r="M12" s="20"/>
      <c r="N12" s="38"/>
    </row>
    <row r="13" spans="1:14">
      <c r="A13" s="183" t="s">
        <v>112</v>
      </c>
      <c r="B13" s="180">
        <f>+'II PatientRqmts'!C41</f>
        <v>289</v>
      </c>
      <c r="C13" s="281">
        <v>4</v>
      </c>
      <c r="D13" s="177">
        <f>B13*C13</f>
        <v>1156</v>
      </c>
      <c r="E13" s="281">
        <v>3</v>
      </c>
      <c r="F13" s="177">
        <f>E13*B13</f>
        <v>867</v>
      </c>
      <c r="G13" s="281">
        <f>C13+E13</f>
        <v>7</v>
      </c>
      <c r="H13" s="177">
        <f>+D13+F13</f>
        <v>2023</v>
      </c>
      <c r="I13" s="20"/>
      <c r="K13" s="20"/>
      <c r="L13" s="20"/>
      <c r="M13" s="20"/>
      <c r="N13" s="38"/>
    </row>
    <row r="14" spans="1:14">
      <c r="A14" s="183" t="s">
        <v>206</v>
      </c>
      <c r="B14" s="180">
        <f>+'II PatientRqmts'!C44</f>
        <v>47</v>
      </c>
      <c r="C14" s="281">
        <v>4</v>
      </c>
      <c r="D14" s="177">
        <f>B14*C14</f>
        <v>188</v>
      </c>
      <c r="E14" s="281">
        <v>3</v>
      </c>
      <c r="F14" s="177">
        <f>E14*B14</f>
        <v>141</v>
      </c>
      <c r="G14" s="281">
        <f>C14+E14</f>
        <v>7</v>
      </c>
      <c r="H14" s="177">
        <f>+D14+F14</f>
        <v>329</v>
      </c>
      <c r="I14" s="20"/>
      <c r="K14" s="20"/>
      <c r="L14" s="20"/>
      <c r="M14" s="20"/>
      <c r="N14" s="38"/>
    </row>
    <row r="15" spans="1:14">
      <c r="A15" s="183" t="s">
        <v>113</v>
      </c>
      <c r="B15" s="180">
        <f>+'II PatientRqmts'!C43</f>
        <v>27</v>
      </c>
      <c r="C15" s="281">
        <v>4</v>
      </c>
      <c r="D15" s="177">
        <f>B15*C15</f>
        <v>108</v>
      </c>
      <c r="E15" s="281">
        <v>3</v>
      </c>
      <c r="F15" s="177">
        <f>E15*B15</f>
        <v>81</v>
      </c>
      <c r="G15" s="281">
        <f>C15+E15</f>
        <v>7</v>
      </c>
      <c r="H15" s="177">
        <f>+D15+F15</f>
        <v>189</v>
      </c>
      <c r="I15" s="20"/>
      <c r="K15" s="20"/>
      <c r="L15" s="20"/>
      <c r="M15" s="20"/>
      <c r="N15" s="38"/>
    </row>
    <row r="16" spans="1:14" ht="15.75" thickBot="1">
      <c r="A16" s="184" t="s">
        <v>52</v>
      </c>
      <c r="B16" s="181">
        <f>+'II PatientRqmts'!C45</f>
        <v>28.72</v>
      </c>
      <c r="C16" s="282">
        <v>4</v>
      </c>
      <c r="D16" s="178">
        <f>B16*C16</f>
        <v>114.88</v>
      </c>
      <c r="E16" s="282">
        <v>3</v>
      </c>
      <c r="F16" s="178">
        <f>E16*B16</f>
        <v>86.16</v>
      </c>
      <c r="G16" s="282">
        <f>C16+E16</f>
        <v>7</v>
      </c>
      <c r="H16" s="177">
        <f>+D16+F16</f>
        <v>201.04</v>
      </c>
      <c r="I16" s="20"/>
      <c r="K16" s="20"/>
      <c r="L16" s="20"/>
      <c r="M16" s="20"/>
      <c r="N16" s="38"/>
    </row>
    <row r="17" spans="1:14" ht="15.75" thickBot="1">
      <c r="A17" s="262" t="s">
        <v>265</v>
      </c>
      <c r="B17" s="231">
        <f>SUM(B13:B16)</f>
        <v>391.72</v>
      </c>
      <c r="D17" s="231">
        <f>SUM(D13:D16)</f>
        <v>1566.88</v>
      </c>
      <c r="F17" s="231">
        <f>SUM(F13:F16)</f>
        <v>1175.1600000000001</v>
      </c>
      <c r="H17" s="231">
        <f>SUM(H13:H16)</f>
        <v>2742.04</v>
      </c>
      <c r="I17" s="221"/>
      <c r="K17" s="221"/>
      <c r="L17" s="221"/>
      <c r="M17" s="221"/>
      <c r="N17" s="222"/>
    </row>
    <row r="18" spans="1:14" ht="4.5" customHeight="1" thickTop="1">
      <c r="A18" s="60"/>
      <c r="B18" s="22"/>
      <c r="C18" s="24"/>
      <c r="D18" s="23"/>
      <c r="E18" s="20"/>
      <c r="F18" s="20"/>
      <c r="G18" s="20"/>
      <c r="H18" s="20"/>
      <c r="I18" s="20"/>
      <c r="J18" s="20"/>
      <c r="K18" s="20"/>
      <c r="L18" s="20"/>
      <c r="M18" s="20"/>
      <c r="N18" s="38"/>
    </row>
    <row r="19" spans="1:14" ht="41.25" customHeight="1">
      <c r="A19" s="367" t="s">
        <v>215</v>
      </c>
      <c r="B19" s="368"/>
      <c r="C19" s="368"/>
      <c r="D19" s="368"/>
      <c r="E19" s="368"/>
      <c r="F19" s="368"/>
      <c r="G19" s="368"/>
      <c r="H19" s="368"/>
      <c r="I19" s="368"/>
      <c r="J19" s="368"/>
      <c r="K19" s="368"/>
      <c r="L19" s="368"/>
      <c r="M19" s="368"/>
      <c r="N19" s="369"/>
    </row>
    <row r="20" spans="1:14">
      <c r="A20" s="60" t="s">
        <v>213</v>
      </c>
      <c r="B20" s="20"/>
      <c r="C20" s="20"/>
      <c r="D20" s="20"/>
      <c r="E20" s="20"/>
      <c r="F20" s="20"/>
      <c r="G20" s="20"/>
      <c r="H20" s="20"/>
      <c r="I20" s="20"/>
      <c r="J20" s="20"/>
      <c r="L20" s="20"/>
      <c r="M20" s="20"/>
      <c r="N20" s="226"/>
    </row>
    <row r="21" spans="1:14">
      <c r="A21" s="60"/>
      <c r="B21" s="20"/>
      <c r="C21" s="20"/>
      <c r="D21" s="20"/>
      <c r="E21" s="20"/>
      <c r="F21" s="20"/>
      <c r="G21" s="20"/>
      <c r="H21" s="20"/>
      <c r="I21" s="20"/>
      <c r="J21" s="20"/>
      <c r="L21" s="20"/>
      <c r="M21" s="20"/>
      <c r="N21" s="42"/>
    </row>
    <row r="22" spans="1:14" ht="18.75">
      <c r="A22" s="340" t="s">
        <v>209</v>
      </c>
      <c r="B22" s="341"/>
      <c r="C22" s="341"/>
      <c r="D22" s="341"/>
      <c r="E22" s="341"/>
      <c r="F22" s="341"/>
      <c r="G22" s="341"/>
      <c r="H22" s="341"/>
      <c r="I22" s="341"/>
      <c r="J22" s="341"/>
      <c r="K22" s="341"/>
      <c r="L22" s="341"/>
      <c r="M22" s="341"/>
      <c r="N22" s="342"/>
    </row>
    <row r="23" spans="1:14" ht="18.75">
      <c r="A23" s="186" t="s">
        <v>212</v>
      </c>
      <c r="B23" s="187"/>
      <c r="C23" s="187"/>
      <c r="D23" s="187"/>
      <c r="E23" s="187"/>
      <c r="F23" s="187"/>
      <c r="G23" s="187"/>
      <c r="H23" s="187"/>
      <c r="I23" s="187"/>
      <c r="J23" s="188" t="s">
        <v>211</v>
      </c>
      <c r="K23" s="187"/>
      <c r="L23" s="187"/>
      <c r="M23" s="187"/>
      <c r="N23" s="189"/>
    </row>
    <row r="24" spans="1:14" ht="15" customHeight="1">
      <c r="A24" s="370" t="s">
        <v>89</v>
      </c>
      <c r="B24" s="328" t="s">
        <v>81</v>
      </c>
      <c r="C24" s="328"/>
      <c r="D24" s="328" t="s">
        <v>82</v>
      </c>
      <c r="E24" s="328"/>
      <c r="F24" s="328"/>
      <c r="G24" s="328" t="s">
        <v>83</v>
      </c>
      <c r="H24" s="328"/>
      <c r="I24" s="20"/>
      <c r="J24" s="354" t="s">
        <v>88</v>
      </c>
      <c r="K24" s="354"/>
      <c r="L24" s="354"/>
      <c r="M24" s="328" t="s">
        <v>132</v>
      </c>
      <c r="N24" s="328"/>
    </row>
    <row r="25" spans="1:14">
      <c r="A25" s="352"/>
      <c r="B25" s="328" t="s">
        <v>74</v>
      </c>
      <c r="C25" s="330" t="s">
        <v>80</v>
      </c>
      <c r="D25" s="172" t="s">
        <v>77</v>
      </c>
      <c r="E25" s="172" t="s">
        <v>78</v>
      </c>
      <c r="F25" s="172" t="s">
        <v>79</v>
      </c>
      <c r="G25" s="328" t="s">
        <v>32</v>
      </c>
      <c r="H25" s="328"/>
      <c r="I25" s="20"/>
      <c r="J25" s="354" t="s">
        <v>87</v>
      </c>
      <c r="K25" s="355" t="s">
        <v>124</v>
      </c>
      <c r="L25" s="354" t="s">
        <v>86</v>
      </c>
      <c r="M25" s="354" t="s">
        <v>128</v>
      </c>
      <c r="N25" s="328" t="s">
        <v>129</v>
      </c>
    </row>
    <row r="26" spans="1:14">
      <c r="A26" s="353"/>
      <c r="B26" s="328"/>
      <c r="C26" s="330"/>
      <c r="D26" s="172" t="s">
        <v>72</v>
      </c>
      <c r="E26" s="172" t="s">
        <v>72</v>
      </c>
      <c r="F26" s="172" t="s">
        <v>72</v>
      </c>
      <c r="G26" s="172" t="s">
        <v>72</v>
      </c>
      <c r="H26" s="172" t="s">
        <v>36</v>
      </c>
      <c r="I26" s="20"/>
      <c r="J26" s="354"/>
      <c r="K26" s="356"/>
      <c r="L26" s="354"/>
      <c r="M26" s="354"/>
      <c r="N26" s="328"/>
    </row>
    <row r="27" spans="1:14">
      <c r="A27" s="55" t="s">
        <v>57</v>
      </c>
      <c r="B27" s="36"/>
      <c r="C27" s="32"/>
      <c r="D27" s="36"/>
      <c r="E27" s="32"/>
      <c r="F27" s="104"/>
      <c r="G27" s="20"/>
      <c r="H27" s="36"/>
      <c r="I27" s="20"/>
      <c r="J27" s="39"/>
      <c r="K27" s="39"/>
      <c r="L27" s="39"/>
      <c r="M27" s="39"/>
      <c r="N27" s="38"/>
    </row>
    <row r="28" spans="1:14">
      <c r="A28" s="45" t="s">
        <v>117</v>
      </c>
      <c r="B28" s="283" t="s">
        <v>114</v>
      </c>
      <c r="C28" s="283">
        <v>75</v>
      </c>
      <c r="D28" s="284">
        <v>1</v>
      </c>
      <c r="E28" s="285">
        <v>2.5</v>
      </c>
      <c r="F28" s="285">
        <v>2</v>
      </c>
      <c r="G28" s="101">
        <f>SUM(D28:F28)</f>
        <v>5.5</v>
      </c>
      <c r="H28" s="50">
        <f>G28*C28</f>
        <v>412.5</v>
      </c>
      <c r="I28" s="20"/>
      <c r="J28" s="4">
        <f>D$13*G28</f>
        <v>6358</v>
      </c>
      <c r="K28" s="293">
        <v>1</v>
      </c>
      <c r="L28" s="11">
        <f>IF(J28&gt;0,J28*K28,0)</f>
        <v>6358</v>
      </c>
      <c r="M28" s="212">
        <f t="shared" ref="M28:M31" si="0">(IFERROR(AVERAGEIF(D28:F28,"&gt;0",D28:F28),"0"))</f>
        <v>1.8333333333333333</v>
      </c>
      <c r="N28" s="4">
        <f>IFERROR((L28/(M28*K28)),0)</f>
        <v>3468</v>
      </c>
    </row>
    <row r="29" spans="1:14">
      <c r="A29" s="45" t="s">
        <v>85</v>
      </c>
      <c r="B29" s="270" t="s">
        <v>76</v>
      </c>
      <c r="C29" s="270">
        <v>160</v>
      </c>
      <c r="D29" s="284">
        <v>1</v>
      </c>
      <c r="E29" s="285">
        <v>1</v>
      </c>
      <c r="F29" s="285">
        <v>1</v>
      </c>
      <c r="G29" s="101">
        <f t="shared" ref="G29:G35" si="1">SUM(D29:F29)</f>
        <v>3</v>
      </c>
      <c r="H29" s="50">
        <f t="shared" ref="H29:H35" si="2">G29*C29</f>
        <v>480</v>
      </c>
      <c r="I29" s="20"/>
      <c r="J29" s="4">
        <f t="shared" ref="J29:J35" si="3">D$13*G29</f>
        <v>3468</v>
      </c>
      <c r="K29" s="293">
        <v>8</v>
      </c>
      <c r="L29" s="11">
        <f t="shared" ref="L29:L34" si="4">IF(J29&gt;0,J29*K29,0)</f>
        <v>27744</v>
      </c>
      <c r="M29" s="212">
        <f t="shared" si="0"/>
        <v>1</v>
      </c>
      <c r="N29" s="4">
        <f t="shared" ref="N29:N35" si="5">IFERROR((L29/(M29*K29)),0)</f>
        <v>3468</v>
      </c>
    </row>
    <row r="30" spans="1:14">
      <c r="A30" s="45" t="s">
        <v>68</v>
      </c>
      <c r="B30" s="270" t="s">
        <v>76</v>
      </c>
      <c r="C30" s="270">
        <v>50</v>
      </c>
      <c r="D30" s="284">
        <v>0</v>
      </c>
      <c r="E30" s="285">
        <v>0.5</v>
      </c>
      <c r="F30" s="285">
        <v>0.5</v>
      </c>
      <c r="G30" s="101">
        <f t="shared" si="1"/>
        <v>1</v>
      </c>
      <c r="H30" s="50">
        <f t="shared" si="2"/>
        <v>50</v>
      </c>
      <c r="I30" s="20"/>
      <c r="J30" s="4">
        <f t="shared" si="3"/>
        <v>1156</v>
      </c>
      <c r="K30" s="293">
        <v>8</v>
      </c>
      <c r="L30" s="11">
        <f t="shared" si="4"/>
        <v>9248</v>
      </c>
      <c r="M30" s="212">
        <f t="shared" si="0"/>
        <v>0.5</v>
      </c>
      <c r="N30" s="4">
        <f t="shared" si="5"/>
        <v>2312</v>
      </c>
    </row>
    <row r="31" spans="1:14">
      <c r="A31" s="45" t="s">
        <v>69</v>
      </c>
      <c r="B31" s="270" t="s">
        <v>76</v>
      </c>
      <c r="C31" s="270">
        <v>120</v>
      </c>
      <c r="D31" s="284">
        <v>0.5</v>
      </c>
      <c r="E31" s="285">
        <v>0</v>
      </c>
      <c r="F31" s="285">
        <v>0.5</v>
      </c>
      <c r="G31" s="101">
        <f t="shared" si="1"/>
        <v>1</v>
      </c>
      <c r="H31" s="50">
        <f t="shared" si="2"/>
        <v>120</v>
      </c>
      <c r="I31" s="20"/>
      <c r="J31" s="4">
        <f t="shared" si="3"/>
        <v>1156</v>
      </c>
      <c r="K31" s="293">
        <v>8</v>
      </c>
      <c r="L31" s="11">
        <f t="shared" si="4"/>
        <v>9248</v>
      </c>
      <c r="M31" s="212">
        <f t="shared" si="0"/>
        <v>0.5</v>
      </c>
      <c r="N31" s="4">
        <f t="shared" si="5"/>
        <v>2312</v>
      </c>
    </row>
    <row r="32" spans="1:14">
      <c r="A32" s="45" t="s">
        <v>119</v>
      </c>
      <c r="B32" s="270" t="s">
        <v>156</v>
      </c>
      <c r="C32" s="270">
        <v>15</v>
      </c>
      <c r="D32" s="284">
        <v>8</v>
      </c>
      <c r="E32" s="285">
        <v>4</v>
      </c>
      <c r="F32" s="285">
        <v>0</v>
      </c>
      <c r="G32" s="101">
        <f>SUM(D32:F32)</f>
        <v>12</v>
      </c>
      <c r="H32" s="50">
        <f>G32*C32</f>
        <v>180</v>
      </c>
      <c r="I32" s="20"/>
      <c r="J32" s="4">
        <f t="shared" si="3"/>
        <v>13872</v>
      </c>
      <c r="K32" s="293">
        <v>1</v>
      </c>
      <c r="L32" s="11">
        <f t="shared" si="4"/>
        <v>13872</v>
      </c>
      <c r="M32" s="212">
        <f>(IFERROR(AVERAGEIF(D32:F32,"&gt;0",D32:F32),"0"))</f>
        <v>6</v>
      </c>
      <c r="N32" s="4">
        <f t="shared" si="5"/>
        <v>2312</v>
      </c>
    </row>
    <row r="33" spans="1:14">
      <c r="A33" s="45" t="s">
        <v>115</v>
      </c>
      <c r="B33" s="270" t="s">
        <v>114</v>
      </c>
      <c r="C33" s="270">
        <v>40</v>
      </c>
      <c r="D33" s="284">
        <v>0</v>
      </c>
      <c r="E33" s="285">
        <v>0.25</v>
      </c>
      <c r="F33" s="285">
        <v>0.25</v>
      </c>
      <c r="G33" s="101">
        <f t="shared" si="1"/>
        <v>0.5</v>
      </c>
      <c r="H33" s="50">
        <f t="shared" si="2"/>
        <v>20</v>
      </c>
      <c r="I33" s="20"/>
      <c r="J33" s="4">
        <f t="shared" si="3"/>
        <v>578</v>
      </c>
      <c r="K33" s="293">
        <v>1</v>
      </c>
      <c r="L33" s="11">
        <f t="shared" si="4"/>
        <v>578</v>
      </c>
      <c r="M33" s="214">
        <f>(IFERROR(AVERAGEIF(D33:F33,"&gt;0",D33:F33),"0"))</f>
        <v>0.25</v>
      </c>
      <c r="N33" s="4">
        <f t="shared" si="5"/>
        <v>2312</v>
      </c>
    </row>
    <row r="34" spans="1:14">
      <c r="A34" s="45" t="s">
        <v>116</v>
      </c>
      <c r="B34" s="270" t="s">
        <v>114</v>
      </c>
      <c r="C34" s="274">
        <v>0</v>
      </c>
      <c r="D34" s="284">
        <v>0</v>
      </c>
      <c r="E34" s="285">
        <v>0</v>
      </c>
      <c r="F34" s="285">
        <v>0</v>
      </c>
      <c r="G34" s="101">
        <f>SUM(D34:F34)</f>
        <v>0</v>
      </c>
      <c r="H34" s="50">
        <f>G34*C34</f>
        <v>0</v>
      </c>
      <c r="I34" s="20"/>
      <c r="J34" s="4">
        <f t="shared" si="3"/>
        <v>0</v>
      </c>
      <c r="K34" s="293">
        <v>1</v>
      </c>
      <c r="L34" s="11">
        <f t="shared" si="4"/>
        <v>0</v>
      </c>
      <c r="M34" s="214" t="str">
        <f t="shared" ref="M34:M35" si="6">(IFERROR(AVERAGEIF(D34:F34,"&gt;0",D34:F34),"0"))</f>
        <v>0</v>
      </c>
      <c r="N34" s="4">
        <f t="shared" si="5"/>
        <v>0</v>
      </c>
    </row>
    <row r="35" spans="1:14">
      <c r="A35" s="45" t="s">
        <v>70</v>
      </c>
      <c r="B35" s="270" t="s">
        <v>75</v>
      </c>
      <c r="C35" s="270">
        <v>9</v>
      </c>
      <c r="D35" s="284">
        <v>5</v>
      </c>
      <c r="E35" s="285">
        <v>15</v>
      </c>
      <c r="F35" s="285">
        <v>10</v>
      </c>
      <c r="G35" s="101">
        <f t="shared" si="1"/>
        <v>30</v>
      </c>
      <c r="H35" s="50">
        <f t="shared" si="2"/>
        <v>270</v>
      </c>
      <c r="I35" s="20"/>
      <c r="J35" s="4">
        <f t="shared" si="3"/>
        <v>34680</v>
      </c>
      <c r="K35" s="293">
        <v>0.3</v>
      </c>
      <c r="L35" s="11">
        <f>IF(J35&gt;0,J35*K35,0)</f>
        <v>10404</v>
      </c>
      <c r="M35" s="212">
        <f t="shared" si="6"/>
        <v>10</v>
      </c>
      <c r="N35" s="4">
        <f t="shared" si="5"/>
        <v>3468</v>
      </c>
    </row>
    <row r="36" spans="1:14">
      <c r="A36" s="46" t="s">
        <v>56</v>
      </c>
      <c r="B36" s="38"/>
      <c r="C36" s="39"/>
      <c r="D36" s="100"/>
      <c r="E36" s="105"/>
      <c r="F36" s="105"/>
      <c r="G36" s="98"/>
      <c r="H36" s="87">
        <f>SUM(H28:H35)</f>
        <v>1532.5</v>
      </c>
      <c r="I36" s="20"/>
      <c r="J36" s="39"/>
      <c r="K36" s="116"/>
      <c r="L36" s="39"/>
      <c r="M36" s="39"/>
      <c r="N36" s="38"/>
    </row>
    <row r="37" spans="1:14" ht="6.95" customHeight="1">
      <c r="A37" s="47"/>
      <c r="B37" s="38"/>
      <c r="C37" s="38"/>
      <c r="D37" s="100"/>
      <c r="E37" s="105"/>
      <c r="F37" s="105"/>
      <c r="G37" s="98"/>
      <c r="H37" s="52"/>
      <c r="I37" s="20"/>
      <c r="J37" s="39"/>
      <c r="K37" s="116"/>
      <c r="L37" s="39"/>
      <c r="M37" s="39"/>
      <c r="N37" s="38"/>
    </row>
    <row r="38" spans="1:14">
      <c r="A38" s="48" t="s">
        <v>73</v>
      </c>
      <c r="B38" s="270" t="s">
        <v>123</v>
      </c>
      <c r="C38" s="270">
        <v>160</v>
      </c>
      <c r="D38" s="284">
        <v>0</v>
      </c>
      <c r="E38" s="285">
        <v>1</v>
      </c>
      <c r="F38" s="285">
        <v>1</v>
      </c>
      <c r="G38" s="101">
        <f>SUM(D38:F38)</f>
        <v>2</v>
      </c>
      <c r="H38" s="50">
        <f>G38*C38</f>
        <v>320</v>
      </c>
      <c r="I38" s="24"/>
      <c r="J38" s="4">
        <f>D$13*G38</f>
        <v>2312</v>
      </c>
      <c r="K38" s="293">
        <v>1</v>
      </c>
      <c r="L38" s="11">
        <f>+J38</f>
        <v>2312</v>
      </c>
      <c r="M38" s="212">
        <f t="shared" ref="M38:M41" si="7">(IFERROR(AVERAGEIF(D38:F38,"&gt;0",D38:F38),"0"))</f>
        <v>1</v>
      </c>
      <c r="N38" s="4">
        <f>IFERROR((L38/(M38*K38)),0)</f>
        <v>2312</v>
      </c>
    </row>
    <row r="39" spans="1:14" ht="6.95" customHeight="1">
      <c r="A39" s="48"/>
      <c r="B39" s="38"/>
      <c r="C39" s="85"/>
      <c r="D39" s="106"/>
      <c r="E39" s="107"/>
      <c r="F39" s="107"/>
      <c r="G39" s="112"/>
      <c r="H39" s="82"/>
      <c r="I39" s="24"/>
      <c r="J39" s="83"/>
      <c r="K39" s="117"/>
      <c r="L39" s="84"/>
      <c r="N39" s="38"/>
    </row>
    <row r="40" spans="1:14">
      <c r="A40" s="48" t="s">
        <v>118</v>
      </c>
      <c r="B40" s="270" t="s">
        <v>123</v>
      </c>
      <c r="C40" s="270">
        <v>600</v>
      </c>
      <c r="D40" s="284">
        <v>0</v>
      </c>
      <c r="E40" s="285">
        <v>0</v>
      </c>
      <c r="F40" s="285">
        <v>0</v>
      </c>
      <c r="G40" s="101">
        <f>SUM(D40:F40)</f>
        <v>0</v>
      </c>
      <c r="H40" s="50">
        <f>G40*C40</f>
        <v>0</v>
      </c>
      <c r="I40" s="24"/>
      <c r="J40" s="4">
        <f>D$13*G40</f>
        <v>0</v>
      </c>
      <c r="K40" s="293">
        <v>1</v>
      </c>
      <c r="L40" s="11">
        <f>+J40</f>
        <v>0</v>
      </c>
      <c r="M40" s="212" t="str">
        <f t="shared" si="7"/>
        <v>0</v>
      </c>
      <c r="N40" s="4">
        <f t="shared" ref="N40:N41" si="8">IFERROR((L40/(M40*K40)),0)</f>
        <v>0</v>
      </c>
    </row>
    <row r="41" spans="1:14">
      <c r="A41" s="48" t="s">
        <v>122</v>
      </c>
      <c r="B41" s="270" t="s">
        <v>123</v>
      </c>
      <c r="C41" s="270">
        <v>600</v>
      </c>
      <c r="D41" s="284">
        <v>0</v>
      </c>
      <c r="E41" s="285">
        <v>0</v>
      </c>
      <c r="F41" s="285">
        <v>0</v>
      </c>
      <c r="G41" s="101">
        <f>SUM(D41:F41)</f>
        <v>0</v>
      </c>
      <c r="H41" s="50">
        <f>G41*C41</f>
        <v>0</v>
      </c>
      <c r="I41" s="24"/>
      <c r="J41" s="4">
        <f>D$13*G41</f>
        <v>0</v>
      </c>
      <c r="K41" s="293">
        <v>1</v>
      </c>
      <c r="L41" s="11">
        <f>+J41</f>
        <v>0</v>
      </c>
      <c r="M41" s="213" t="str">
        <f t="shared" si="7"/>
        <v>0</v>
      </c>
      <c r="N41" s="4">
        <f t="shared" si="8"/>
        <v>0</v>
      </c>
    </row>
    <row r="42" spans="1:14" ht="6.95" customHeight="1">
      <c r="A42" s="48"/>
      <c r="B42" s="38"/>
      <c r="C42" s="38"/>
      <c r="D42" s="108"/>
      <c r="E42" s="109"/>
      <c r="F42" s="109"/>
      <c r="G42" s="112"/>
      <c r="H42" s="82"/>
      <c r="I42" s="24"/>
      <c r="J42" s="83"/>
      <c r="K42" s="117"/>
      <c r="L42" s="84"/>
      <c r="M42" s="39"/>
      <c r="N42" s="38"/>
    </row>
    <row r="43" spans="1:14" ht="15.75" thickBot="1">
      <c r="A43" s="46" t="s">
        <v>32</v>
      </c>
      <c r="B43" s="38"/>
      <c r="C43" s="38"/>
      <c r="D43" s="100"/>
      <c r="E43" s="105"/>
      <c r="F43" s="105"/>
      <c r="G43" s="98"/>
      <c r="H43" s="54">
        <f>+H36+H38+H40</f>
        <v>1852.5</v>
      </c>
      <c r="I43" s="20"/>
      <c r="J43" s="39"/>
      <c r="K43" s="116"/>
      <c r="L43" s="39"/>
      <c r="M43" s="39"/>
      <c r="N43" s="38"/>
    </row>
    <row r="44" spans="1:14">
      <c r="A44" s="33" t="s">
        <v>94</v>
      </c>
      <c r="B44" s="42"/>
      <c r="C44" s="42"/>
      <c r="D44" s="110"/>
      <c r="E44" s="111"/>
      <c r="F44" s="111"/>
      <c r="G44" s="99"/>
      <c r="H44" s="81">
        <f>H43/'II PatientRqmts'!D$22</f>
        <v>1.0419010123734533</v>
      </c>
      <c r="I44" s="20"/>
      <c r="J44" s="33"/>
      <c r="K44" s="118"/>
      <c r="L44" s="33"/>
      <c r="M44" s="33"/>
      <c r="N44" s="42"/>
    </row>
    <row r="45" spans="1:14" ht="6.95" customHeight="1">
      <c r="A45" s="39"/>
      <c r="B45" s="20"/>
      <c r="C45" s="20"/>
      <c r="D45" s="98"/>
      <c r="E45" s="98"/>
      <c r="F45" s="98"/>
      <c r="G45" s="98"/>
      <c r="H45" s="57"/>
      <c r="I45" s="20"/>
      <c r="J45" s="20"/>
      <c r="K45" s="119"/>
      <c r="L45" s="20"/>
      <c r="M45" s="38"/>
      <c r="N45" s="38"/>
    </row>
    <row r="46" spans="1:14">
      <c r="A46" s="49" t="s">
        <v>90</v>
      </c>
      <c r="B46" s="286" t="s">
        <v>157</v>
      </c>
      <c r="C46" s="270">
        <v>36</v>
      </c>
      <c r="D46" s="287">
        <v>8</v>
      </c>
      <c r="E46" s="285">
        <v>16</v>
      </c>
      <c r="F46" s="284">
        <v>16</v>
      </c>
      <c r="G46" s="113">
        <f>SUM(D46:F46)</f>
        <v>40</v>
      </c>
      <c r="H46" s="50">
        <f>G46*C46</f>
        <v>1440</v>
      </c>
      <c r="I46" s="20"/>
      <c r="J46" s="4">
        <f>D15*G46</f>
        <v>4320</v>
      </c>
      <c r="K46" s="293">
        <v>1</v>
      </c>
      <c r="L46" s="11">
        <f>J46*K46</f>
        <v>4320</v>
      </c>
      <c r="M46" s="114">
        <f t="shared" ref="M46:M47" si="9">(IFERROR(AVERAGEIF(D46:F46,"&gt;0",D46:F46),"0"))</f>
        <v>13.333333333333334</v>
      </c>
      <c r="N46" s="4">
        <f t="shared" ref="N46:N47" si="10">IFERROR((L46/(M46*K46)),0)</f>
        <v>324</v>
      </c>
    </row>
    <row r="47" spans="1:14">
      <c r="A47" s="56" t="s">
        <v>64</v>
      </c>
      <c r="B47" s="288" t="s">
        <v>157</v>
      </c>
      <c r="C47" s="289">
        <v>20</v>
      </c>
      <c r="D47" s="290">
        <v>8</v>
      </c>
      <c r="E47" s="291">
        <v>8</v>
      </c>
      <c r="F47" s="292">
        <v>12</v>
      </c>
      <c r="G47" s="113">
        <f>SUM(D47:F47)</f>
        <v>28</v>
      </c>
      <c r="H47" s="50">
        <f>G47*C47</f>
        <v>560</v>
      </c>
      <c r="I47" s="43"/>
      <c r="J47" s="4">
        <f>D16*G47</f>
        <v>3216.64</v>
      </c>
      <c r="K47" s="294">
        <v>1</v>
      </c>
      <c r="L47" s="11">
        <f>J47*K47</f>
        <v>3216.64</v>
      </c>
      <c r="M47" s="114">
        <f t="shared" si="9"/>
        <v>9.3333333333333339</v>
      </c>
      <c r="N47" s="4">
        <f t="shared" si="10"/>
        <v>344.64</v>
      </c>
    </row>
    <row r="48" spans="1:14">
      <c r="A48" s="61" t="s">
        <v>92</v>
      </c>
      <c r="B48" s="20"/>
      <c r="C48" s="20"/>
      <c r="D48" s="20"/>
      <c r="E48" s="20"/>
      <c r="F48" s="20"/>
      <c r="G48" s="20"/>
      <c r="H48" s="20"/>
      <c r="I48" s="20"/>
      <c r="J48" s="20"/>
      <c r="K48" s="20"/>
      <c r="L48" s="20"/>
      <c r="M48" s="20"/>
      <c r="N48" s="38"/>
    </row>
    <row r="49" spans="1:14" ht="30.75" customHeight="1">
      <c r="A49" s="343" t="s">
        <v>202</v>
      </c>
      <c r="B49" s="344"/>
      <c r="C49" s="344"/>
      <c r="D49" s="344"/>
      <c r="E49" s="344"/>
      <c r="F49" s="344"/>
      <c r="G49" s="344"/>
      <c r="H49" s="344"/>
      <c r="I49" s="344"/>
      <c r="J49" s="344"/>
      <c r="K49" s="344"/>
      <c r="L49" s="344"/>
      <c r="M49" s="344"/>
      <c r="N49" s="345"/>
    </row>
    <row r="50" spans="1:14">
      <c r="A50" s="334" t="s">
        <v>158</v>
      </c>
      <c r="B50" s="335"/>
      <c r="C50" s="335"/>
      <c r="D50" s="335"/>
      <c r="E50" s="335"/>
      <c r="F50" s="335"/>
      <c r="G50" s="335"/>
      <c r="H50" s="335"/>
      <c r="I50" s="335"/>
      <c r="J50" s="335"/>
      <c r="K50" s="335"/>
      <c r="L50" s="335"/>
      <c r="M50" s="335"/>
      <c r="N50" s="336"/>
    </row>
    <row r="51" spans="1:14">
      <c r="A51" s="334" t="s">
        <v>93</v>
      </c>
      <c r="B51" s="335"/>
      <c r="C51" s="335"/>
      <c r="D51" s="335"/>
      <c r="E51" s="335"/>
      <c r="F51" s="335"/>
      <c r="G51" s="335"/>
      <c r="H51" s="335"/>
      <c r="I51" s="335"/>
      <c r="J51" s="335"/>
      <c r="K51" s="335"/>
      <c r="L51" s="335"/>
      <c r="M51" s="335"/>
      <c r="N51" s="336"/>
    </row>
    <row r="52" spans="1:14">
      <c r="A52" s="91"/>
      <c r="B52" s="43"/>
      <c r="C52" s="43"/>
      <c r="D52" s="43"/>
      <c r="E52" s="43"/>
      <c r="F52" s="43"/>
      <c r="G52" s="43"/>
      <c r="H52" s="43"/>
      <c r="I52" s="43"/>
      <c r="J52" s="43"/>
      <c r="K52" s="43"/>
      <c r="L52" s="43"/>
      <c r="M52" s="43"/>
      <c r="N52" s="42"/>
    </row>
    <row r="53" spans="1:14">
      <c r="A53" s="185"/>
      <c r="B53" s="20"/>
      <c r="C53" s="20"/>
      <c r="D53" s="20"/>
      <c r="E53" s="20"/>
      <c r="F53" s="20"/>
      <c r="G53" s="20"/>
      <c r="H53" s="20"/>
      <c r="I53" s="20"/>
      <c r="J53" s="20"/>
      <c r="K53" s="20"/>
      <c r="L53" s="20"/>
      <c r="M53" s="20"/>
      <c r="N53" s="20"/>
    </row>
    <row r="54" spans="1:14" ht="18.75">
      <c r="A54" s="337" t="s">
        <v>210</v>
      </c>
      <c r="B54" s="338"/>
      <c r="C54" s="338"/>
      <c r="D54" s="338"/>
      <c r="E54" s="338"/>
      <c r="F54" s="338"/>
      <c r="G54" s="338"/>
      <c r="H54" s="338"/>
      <c r="I54" s="338"/>
      <c r="J54" s="338"/>
      <c r="K54" s="338"/>
      <c r="L54" s="338"/>
      <c r="M54" s="338"/>
      <c r="N54" s="339"/>
    </row>
    <row r="55" spans="1:14" ht="18.75">
      <c r="A55" s="349" t="s">
        <v>214</v>
      </c>
      <c r="B55" s="350"/>
      <c r="C55" s="350"/>
      <c r="D55" s="350"/>
      <c r="E55" s="350"/>
      <c r="F55" s="350"/>
      <c r="G55" s="350"/>
      <c r="H55" s="350"/>
      <c r="I55" s="351"/>
      <c r="J55" s="346" t="s">
        <v>211</v>
      </c>
      <c r="K55" s="347"/>
      <c r="L55" s="347"/>
      <c r="M55" s="347"/>
      <c r="N55" s="348"/>
    </row>
    <row r="56" spans="1:14">
      <c r="A56" s="352" t="s">
        <v>89</v>
      </c>
      <c r="B56" s="353" t="s">
        <v>81</v>
      </c>
      <c r="C56" s="353"/>
      <c r="D56" s="353" t="s">
        <v>82</v>
      </c>
      <c r="E56" s="353"/>
      <c r="F56" s="353"/>
      <c r="G56" s="353" t="s">
        <v>83</v>
      </c>
      <c r="H56" s="353"/>
      <c r="I56" s="20"/>
      <c r="J56" s="354" t="s">
        <v>88</v>
      </c>
      <c r="K56" s="354"/>
      <c r="L56" s="354"/>
      <c r="M56" s="328" t="s">
        <v>132</v>
      </c>
      <c r="N56" s="328"/>
    </row>
    <row r="57" spans="1:14">
      <c r="A57" s="352"/>
      <c r="B57" s="328" t="s">
        <v>74</v>
      </c>
      <c r="C57" s="330" t="s">
        <v>80</v>
      </c>
      <c r="D57" s="172" t="s">
        <v>77</v>
      </c>
      <c r="E57" s="172" t="s">
        <v>78</v>
      </c>
      <c r="F57" s="172" t="s">
        <v>79</v>
      </c>
      <c r="G57" s="328" t="s">
        <v>32</v>
      </c>
      <c r="H57" s="328"/>
      <c r="I57" s="20"/>
      <c r="J57" s="354" t="s">
        <v>87</v>
      </c>
      <c r="K57" s="355" t="s">
        <v>124</v>
      </c>
      <c r="L57" s="354" t="s">
        <v>86</v>
      </c>
      <c r="M57" s="354" t="s">
        <v>128</v>
      </c>
      <c r="N57" s="328" t="s">
        <v>129</v>
      </c>
    </row>
    <row r="58" spans="1:14">
      <c r="A58" s="353"/>
      <c r="B58" s="328"/>
      <c r="C58" s="330"/>
      <c r="D58" s="172" t="s">
        <v>72</v>
      </c>
      <c r="E58" s="172" t="s">
        <v>72</v>
      </c>
      <c r="F58" s="172" t="s">
        <v>72</v>
      </c>
      <c r="G58" s="172" t="s">
        <v>72</v>
      </c>
      <c r="H58" s="172" t="s">
        <v>36</v>
      </c>
      <c r="I58" s="20"/>
      <c r="J58" s="354"/>
      <c r="K58" s="356"/>
      <c r="L58" s="354"/>
      <c r="M58" s="354"/>
      <c r="N58" s="328"/>
    </row>
    <row r="59" spans="1:14">
      <c r="A59" s="55" t="s">
        <v>57</v>
      </c>
      <c r="B59" s="36"/>
      <c r="C59" s="32"/>
      <c r="D59" s="36"/>
      <c r="E59" s="32"/>
      <c r="F59" s="104"/>
      <c r="G59" s="20"/>
      <c r="H59" s="36"/>
      <c r="I59" s="20"/>
      <c r="J59" s="39"/>
      <c r="K59" s="39"/>
      <c r="L59" s="39"/>
      <c r="M59" s="39"/>
      <c r="N59" s="38"/>
    </row>
    <row r="60" spans="1:14">
      <c r="A60" s="45" t="s">
        <v>117</v>
      </c>
      <c r="B60" s="283" t="s">
        <v>114</v>
      </c>
      <c r="C60" s="283">
        <v>75</v>
      </c>
      <c r="D60" s="284">
        <v>0</v>
      </c>
      <c r="E60" s="285">
        <v>2.5</v>
      </c>
      <c r="F60" s="285">
        <v>0</v>
      </c>
      <c r="G60" s="101">
        <f>SUM(D60:F60)</f>
        <v>2.5</v>
      </c>
      <c r="H60" s="50">
        <f>G60*C60</f>
        <v>187.5</v>
      </c>
      <c r="I60" s="20"/>
      <c r="J60" s="4">
        <f>F$13*G60</f>
        <v>2167.5</v>
      </c>
      <c r="K60" s="293">
        <v>1</v>
      </c>
      <c r="L60" s="11">
        <f t="shared" ref="L60:L66" si="11">IF(J60&gt;0,J60*K60,0)</f>
        <v>2167.5</v>
      </c>
      <c r="M60" s="215">
        <f t="shared" ref="M60:M67" si="12">(IFERROR(AVERAGEIF(D60:F60,"&gt;0",D60:F60),"0"))</f>
        <v>2.5</v>
      </c>
      <c r="N60" s="4">
        <f t="shared" ref="N60:N67" si="13">IFERROR((L60/(M60*K60)),0)</f>
        <v>867</v>
      </c>
    </row>
    <row r="61" spans="1:14">
      <c r="A61" s="45" t="s">
        <v>85</v>
      </c>
      <c r="B61" s="270" t="s">
        <v>76</v>
      </c>
      <c r="C61" s="270">
        <v>160</v>
      </c>
      <c r="D61" s="284">
        <v>0</v>
      </c>
      <c r="E61" s="285">
        <v>1</v>
      </c>
      <c r="F61" s="285">
        <v>0</v>
      </c>
      <c r="G61" s="101">
        <f t="shared" ref="G61:G67" si="14">SUM(D61:F61)</f>
        <v>1</v>
      </c>
      <c r="H61" s="50">
        <f t="shared" ref="H61:H67" si="15">G61*C61</f>
        <v>160</v>
      </c>
      <c r="I61" s="20"/>
      <c r="J61" s="4">
        <f t="shared" ref="J61:J67" si="16">F$13*G61</f>
        <v>867</v>
      </c>
      <c r="K61" s="293">
        <v>8</v>
      </c>
      <c r="L61" s="11">
        <f t="shared" si="11"/>
        <v>6936</v>
      </c>
      <c r="M61" s="215">
        <f t="shared" si="12"/>
        <v>1</v>
      </c>
      <c r="N61" s="4">
        <f t="shared" si="13"/>
        <v>867</v>
      </c>
    </row>
    <row r="62" spans="1:14">
      <c r="A62" s="45" t="s">
        <v>68</v>
      </c>
      <c r="B62" s="270" t="s">
        <v>76</v>
      </c>
      <c r="C62" s="270">
        <v>50</v>
      </c>
      <c r="D62" s="284">
        <v>0</v>
      </c>
      <c r="E62" s="285">
        <v>0.5</v>
      </c>
      <c r="F62" s="285">
        <v>0</v>
      </c>
      <c r="G62" s="101">
        <f t="shared" si="14"/>
        <v>0.5</v>
      </c>
      <c r="H62" s="50">
        <f t="shared" si="15"/>
        <v>25</v>
      </c>
      <c r="I62" s="20"/>
      <c r="J62" s="4">
        <f t="shared" si="16"/>
        <v>433.5</v>
      </c>
      <c r="K62" s="293">
        <v>8</v>
      </c>
      <c r="L62" s="11">
        <f t="shared" si="11"/>
        <v>3468</v>
      </c>
      <c r="M62" s="215">
        <f t="shared" si="12"/>
        <v>0.5</v>
      </c>
      <c r="N62" s="4">
        <f t="shared" si="13"/>
        <v>867</v>
      </c>
    </row>
    <row r="63" spans="1:14">
      <c r="A63" s="45" t="s">
        <v>69</v>
      </c>
      <c r="B63" s="270" t="s">
        <v>76</v>
      </c>
      <c r="C63" s="270">
        <v>120</v>
      </c>
      <c r="D63" s="284">
        <v>0.5</v>
      </c>
      <c r="E63" s="285">
        <v>0</v>
      </c>
      <c r="F63" s="285">
        <v>0</v>
      </c>
      <c r="G63" s="101">
        <f t="shared" si="14"/>
        <v>0.5</v>
      </c>
      <c r="H63" s="50">
        <f t="shared" si="15"/>
        <v>60</v>
      </c>
      <c r="I63" s="20"/>
      <c r="J63" s="4">
        <f t="shared" si="16"/>
        <v>433.5</v>
      </c>
      <c r="K63" s="293">
        <v>8</v>
      </c>
      <c r="L63" s="11">
        <f t="shared" si="11"/>
        <v>3468</v>
      </c>
      <c r="M63" s="215">
        <f t="shared" si="12"/>
        <v>0.5</v>
      </c>
      <c r="N63" s="4">
        <f t="shared" si="13"/>
        <v>867</v>
      </c>
    </row>
    <row r="64" spans="1:14">
      <c r="A64" s="45" t="s">
        <v>119</v>
      </c>
      <c r="B64" s="270" t="s">
        <v>156</v>
      </c>
      <c r="C64" s="270">
        <v>15</v>
      </c>
      <c r="D64" s="284">
        <v>4</v>
      </c>
      <c r="E64" s="285">
        <v>0</v>
      </c>
      <c r="F64" s="285">
        <v>0</v>
      </c>
      <c r="G64" s="101">
        <f t="shared" si="14"/>
        <v>4</v>
      </c>
      <c r="H64" s="50">
        <f t="shared" si="15"/>
        <v>60</v>
      </c>
      <c r="I64" s="20"/>
      <c r="J64" s="4">
        <f t="shared" si="16"/>
        <v>3468</v>
      </c>
      <c r="K64" s="293">
        <v>1</v>
      </c>
      <c r="L64" s="11">
        <f t="shared" si="11"/>
        <v>3468</v>
      </c>
      <c r="M64" s="215">
        <f t="shared" si="12"/>
        <v>4</v>
      </c>
      <c r="N64" s="4">
        <f t="shared" si="13"/>
        <v>867</v>
      </c>
    </row>
    <row r="65" spans="1:14">
      <c r="A65" s="45" t="s">
        <v>115</v>
      </c>
      <c r="B65" s="270" t="s">
        <v>114</v>
      </c>
      <c r="C65" s="270">
        <v>40</v>
      </c>
      <c r="D65" s="284">
        <v>0</v>
      </c>
      <c r="E65" s="285">
        <v>0.25</v>
      </c>
      <c r="F65" s="285">
        <v>0</v>
      </c>
      <c r="G65" s="101">
        <f t="shared" si="14"/>
        <v>0.25</v>
      </c>
      <c r="H65" s="50">
        <f t="shared" si="15"/>
        <v>10</v>
      </c>
      <c r="I65" s="20"/>
      <c r="J65" s="4">
        <f t="shared" si="16"/>
        <v>216.75</v>
      </c>
      <c r="K65" s="293">
        <v>1</v>
      </c>
      <c r="L65" s="11">
        <f t="shared" si="11"/>
        <v>216.75</v>
      </c>
      <c r="M65" s="215">
        <f t="shared" si="12"/>
        <v>0.25</v>
      </c>
      <c r="N65" s="4">
        <f t="shared" si="13"/>
        <v>867</v>
      </c>
    </row>
    <row r="66" spans="1:14">
      <c r="A66" s="45" t="s">
        <v>116</v>
      </c>
      <c r="B66" s="270" t="s">
        <v>114</v>
      </c>
      <c r="C66" s="270">
        <v>0</v>
      </c>
      <c r="D66" s="284">
        <v>0</v>
      </c>
      <c r="E66" s="285">
        <v>0</v>
      </c>
      <c r="F66" s="285">
        <v>0</v>
      </c>
      <c r="G66" s="101">
        <f t="shared" si="14"/>
        <v>0</v>
      </c>
      <c r="H66" s="50">
        <f t="shared" si="15"/>
        <v>0</v>
      </c>
      <c r="I66" s="20"/>
      <c r="J66" s="4">
        <f t="shared" si="16"/>
        <v>0</v>
      </c>
      <c r="K66" s="293">
        <v>1</v>
      </c>
      <c r="L66" s="11">
        <f t="shared" si="11"/>
        <v>0</v>
      </c>
      <c r="M66" s="215" t="str">
        <f t="shared" si="12"/>
        <v>0</v>
      </c>
      <c r="N66" s="4">
        <f t="shared" si="13"/>
        <v>0</v>
      </c>
    </row>
    <row r="67" spans="1:14">
      <c r="A67" s="45" t="s">
        <v>70</v>
      </c>
      <c r="B67" s="270" t="s">
        <v>75</v>
      </c>
      <c r="C67" s="270">
        <v>9</v>
      </c>
      <c r="D67" s="284">
        <v>0</v>
      </c>
      <c r="E67" s="285">
        <v>15</v>
      </c>
      <c r="F67" s="285">
        <v>0</v>
      </c>
      <c r="G67" s="101">
        <f t="shared" si="14"/>
        <v>15</v>
      </c>
      <c r="H67" s="50">
        <f t="shared" si="15"/>
        <v>135</v>
      </c>
      <c r="I67" s="20"/>
      <c r="J67" s="4">
        <f t="shared" si="16"/>
        <v>13005</v>
      </c>
      <c r="K67" s="293">
        <v>0.3</v>
      </c>
      <c r="L67" s="11">
        <f>IF(J67&gt;0,J67*K67,0)</f>
        <v>3901.5</v>
      </c>
      <c r="M67" s="215">
        <f t="shared" si="12"/>
        <v>15</v>
      </c>
      <c r="N67" s="4">
        <f t="shared" si="13"/>
        <v>867</v>
      </c>
    </row>
    <row r="68" spans="1:14">
      <c r="A68" s="46" t="s">
        <v>56</v>
      </c>
      <c r="B68" s="38"/>
      <c r="C68" s="39"/>
      <c r="D68" s="100"/>
      <c r="E68" s="105"/>
      <c r="F68" s="105"/>
      <c r="G68" s="98"/>
      <c r="H68" s="87">
        <f>SUM(H60:H67)</f>
        <v>637.5</v>
      </c>
      <c r="I68" s="20"/>
      <c r="J68" s="39"/>
      <c r="K68" s="116"/>
      <c r="L68" s="39"/>
      <c r="M68" s="39"/>
      <c r="N68" s="38"/>
    </row>
    <row r="69" spans="1:14">
      <c r="A69" s="47"/>
      <c r="B69" s="38"/>
      <c r="C69" s="38"/>
      <c r="D69" s="100"/>
      <c r="E69" s="105"/>
      <c r="F69" s="105"/>
      <c r="G69" s="98"/>
      <c r="H69" s="52"/>
      <c r="I69" s="20"/>
      <c r="J69" s="39"/>
      <c r="K69" s="116"/>
      <c r="L69" s="39"/>
      <c r="M69" s="39"/>
      <c r="N69" s="38"/>
    </row>
    <row r="70" spans="1:14">
      <c r="A70" s="48" t="s">
        <v>263</v>
      </c>
      <c r="B70" s="270" t="s">
        <v>123</v>
      </c>
      <c r="C70" s="270">
        <v>250</v>
      </c>
      <c r="D70" s="284">
        <v>0</v>
      </c>
      <c r="E70" s="285">
        <v>0</v>
      </c>
      <c r="F70" s="285">
        <v>0</v>
      </c>
      <c r="G70" s="101">
        <f>SUM(D70:F70)</f>
        <v>0</v>
      </c>
      <c r="H70" s="50">
        <f>G70*C70</f>
        <v>0</v>
      </c>
      <c r="I70" s="24"/>
      <c r="J70" s="4">
        <f>F$13*G70</f>
        <v>0</v>
      </c>
      <c r="K70" s="293">
        <v>0</v>
      </c>
      <c r="L70" s="11">
        <f>+J70</f>
        <v>0</v>
      </c>
      <c r="M70" s="213" t="str">
        <f t="shared" ref="M70" si="17">(IFERROR(AVERAGEIF(D70:F70,"&gt;0",D70:F70),"0"))</f>
        <v>0</v>
      </c>
      <c r="N70" s="4">
        <f t="shared" ref="N70" si="18">IFERROR((L70/(M70*K70)),0)</f>
        <v>0</v>
      </c>
    </row>
    <row r="71" spans="1:14">
      <c r="A71" s="48"/>
      <c r="B71" s="38"/>
      <c r="C71" s="85"/>
      <c r="D71" s="106"/>
      <c r="E71" s="107"/>
      <c r="F71" s="107"/>
      <c r="G71" s="112"/>
      <c r="H71" s="82"/>
      <c r="I71" s="24"/>
      <c r="J71" s="83"/>
      <c r="K71" s="117"/>
      <c r="L71" s="84"/>
      <c r="M71" s="216"/>
      <c r="N71" s="38"/>
    </row>
    <row r="72" spans="1:14">
      <c r="A72" s="48" t="s">
        <v>118</v>
      </c>
      <c r="B72" s="270" t="s">
        <v>123</v>
      </c>
      <c r="C72" s="270">
        <v>600</v>
      </c>
      <c r="D72" s="284">
        <v>1</v>
      </c>
      <c r="E72" s="285">
        <v>0</v>
      </c>
      <c r="F72" s="285">
        <v>1</v>
      </c>
      <c r="G72" s="101">
        <f>SUM(D72:F72)</f>
        <v>2</v>
      </c>
      <c r="H72" s="50">
        <f>G72*C72</f>
        <v>1200</v>
      </c>
      <c r="I72" s="24"/>
      <c r="J72" s="4">
        <f>F$13*G72</f>
        <v>1734</v>
      </c>
      <c r="K72" s="219">
        <v>1</v>
      </c>
      <c r="L72" s="11">
        <f>+J72</f>
        <v>1734</v>
      </c>
      <c r="M72" s="213">
        <f t="shared" ref="M72:M73" si="19">(IFERROR(AVERAGEIF(D72:F72,"&gt;0",D72:F72),"0"))</f>
        <v>1</v>
      </c>
      <c r="N72" s="4">
        <f t="shared" ref="N72" si="20">IFERROR((L72/(M72*K72)),0)</f>
        <v>1734</v>
      </c>
    </row>
    <row r="73" spans="1:14">
      <c r="A73" s="48" t="s">
        <v>216</v>
      </c>
      <c r="B73" s="270" t="s">
        <v>123</v>
      </c>
      <c r="C73" s="270">
        <v>400</v>
      </c>
      <c r="D73" s="284">
        <v>0</v>
      </c>
      <c r="E73" s="285">
        <v>0</v>
      </c>
      <c r="F73" s="285">
        <v>0</v>
      </c>
      <c r="G73" s="101">
        <f>SUM(D73:F73)</f>
        <v>0</v>
      </c>
      <c r="H73" s="50">
        <f>G73*C73</f>
        <v>0</v>
      </c>
      <c r="I73" s="24"/>
      <c r="J73" s="4">
        <f>F$13*G73</f>
        <v>0</v>
      </c>
      <c r="K73" s="219">
        <v>1</v>
      </c>
      <c r="L73" s="11">
        <f>+J73</f>
        <v>0</v>
      </c>
      <c r="M73" s="213" t="str">
        <f t="shared" si="19"/>
        <v>0</v>
      </c>
      <c r="N73" s="4">
        <f>IFERROR((L73/(M73*K73)),0)</f>
        <v>0</v>
      </c>
    </row>
    <row r="74" spans="1:14">
      <c r="A74" s="48"/>
      <c r="B74" s="38"/>
      <c r="C74" s="38"/>
      <c r="D74" s="108"/>
      <c r="E74" s="109"/>
      <c r="F74" s="109"/>
      <c r="G74" s="112"/>
      <c r="H74" s="82"/>
      <c r="I74" s="24"/>
      <c r="J74" s="83"/>
      <c r="K74" s="117"/>
      <c r="L74" s="84"/>
      <c r="M74" s="39"/>
      <c r="N74" s="38"/>
    </row>
    <row r="75" spans="1:14" ht="15.75" thickBot="1">
      <c r="A75" s="46" t="s">
        <v>32</v>
      </c>
      <c r="B75" s="38"/>
      <c r="C75" s="38"/>
      <c r="D75" s="100"/>
      <c r="E75" s="105"/>
      <c r="F75" s="105"/>
      <c r="G75" s="98"/>
      <c r="H75" s="54">
        <f>+H68+H70+H72+H73</f>
        <v>1837.5</v>
      </c>
      <c r="I75" s="20"/>
      <c r="J75" s="39"/>
      <c r="K75" s="116"/>
      <c r="L75" s="39"/>
      <c r="M75" s="39"/>
      <c r="N75" s="38"/>
    </row>
    <row r="76" spans="1:14">
      <c r="A76" s="33" t="s">
        <v>94</v>
      </c>
      <c r="B76" s="42"/>
      <c r="C76" s="42"/>
      <c r="D76" s="110"/>
      <c r="E76" s="111"/>
      <c r="F76" s="111"/>
      <c r="G76" s="99"/>
      <c r="H76" s="81">
        <f>H75/'II PatientRqmts'!D$22</f>
        <v>1.0334645669291338</v>
      </c>
      <c r="I76" s="20"/>
      <c r="J76" s="33"/>
      <c r="K76" s="118"/>
      <c r="L76" s="33"/>
      <c r="M76" s="33"/>
      <c r="N76" s="42"/>
    </row>
    <row r="77" spans="1:14">
      <c r="A77" s="39"/>
      <c r="B77" s="20"/>
      <c r="C77" s="20"/>
      <c r="D77" s="98"/>
      <c r="E77" s="98"/>
      <c r="F77" s="98"/>
      <c r="G77" s="98"/>
      <c r="H77" s="57"/>
      <c r="I77" s="20"/>
      <c r="J77" s="20"/>
      <c r="K77" s="119"/>
      <c r="L77" s="20"/>
      <c r="M77" s="38"/>
      <c r="N77" s="38"/>
    </row>
    <row r="78" spans="1:14">
      <c r="A78" s="49" t="s">
        <v>90</v>
      </c>
      <c r="B78" s="286" t="s">
        <v>157</v>
      </c>
      <c r="C78" s="270">
        <v>36</v>
      </c>
      <c r="D78" s="287">
        <v>8</v>
      </c>
      <c r="E78" s="285">
        <v>16</v>
      </c>
      <c r="F78" s="284">
        <v>16</v>
      </c>
      <c r="G78" s="113">
        <f>SUM(D78:F78)</f>
        <v>40</v>
      </c>
      <c r="H78" s="50">
        <f>G78*C78</f>
        <v>1440</v>
      </c>
      <c r="I78" s="20"/>
      <c r="J78" s="4">
        <f>F15*G78</f>
        <v>3240</v>
      </c>
      <c r="K78" s="293">
        <v>1</v>
      </c>
      <c r="L78" s="11">
        <f>J78*K78</f>
        <v>3240</v>
      </c>
      <c r="M78" s="213">
        <f t="shared" ref="M78:M79" si="21">(IFERROR(AVERAGEIF(D78:F78,"&gt;0",D78:F78),"0"))</f>
        <v>13.333333333333334</v>
      </c>
      <c r="N78" s="4">
        <f t="shared" ref="N78:N79" si="22">IFERROR((L78/(M78*K78)),0)</f>
        <v>243</v>
      </c>
    </row>
    <row r="79" spans="1:14">
      <c r="A79" s="56" t="s">
        <v>64</v>
      </c>
      <c r="B79" s="288" t="s">
        <v>157</v>
      </c>
      <c r="C79" s="289">
        <v>20</v>
      </c>
      <c r="D79" s="290">
        <v>8</v>
      </c>
      <c r="E79" s="291">
        <v>8</v>
      </c>
      <c r="F79" s="292">
        <v>12</v>
      </c>
      <c r="G79" s="113">
        <f>SUM(D79:F79)</f>
        <v>28</v>
      </c>
      <c r="H79" s="50">
        <f>G79*C79</f>
        <v>560</v>
      </c>
      <c r="I79" s="43"/>
      <c r="J79" s="4">
        <f>F16*G79</f>
        <v>2412.48</v>
      </c>
      <c r="K79" s="294">
        <v>1</v>
      </c>
      <c r="L79" s="11">
        <f>J79*K79</f>
        <v>2412.48</v>
      </c>
      <c r="M79" s="213">
        <f t="shared" si="21"/>
        <v>9.3333333333333339</v>
      </c>
      <c r="N79" s="4">
        <f t="shared" si="22"/>
        <v>258.47999999999996</v>
      </c>
    </row>
    <row r="80" spans="1:14">
      <c r="A80" s="61" t="s">
        <v>92</v>
      </c>
      <c r="B80" s="20"/>
      <c r="C80" s="20"/>
      <c r="D80" s="20"/>
      <c r="E80" s="20"/>
      <c r="F80" s="20"/>
      <c r="G80" s="20"/>
      <c r="H80" s="20"/>
      <c r="I80" s="20"/>
      <c r="J80" s="20"/>
      <c r="K80" s="20"/>
      <c r="L80" s="20"/>
      <c r="M80" s="20"/>
      <c r="N80" s="38"/>
    </row>
    <row r="81" spans="1:14" ht="30" customHeight="1">
      <c r="A81" s="343" t="s">
        <v>202</v>
      </c>
      <c r="B81" s="344"/>
      <c r="C81" s="344"/>
      <c r="D81" s="344"/>
      <c r="E81" s="344"/>
      <c r="F81" s="344"/>
      <c r="G81" s="344"/>
      <c r="H81" s="344"/>
      <c r="I81" s="344"/>
      <c r="J81" s="344"/>
      <c r="K81" s="344"/>
      <c r="L81" s="344"/>
      <c r="M81" s="344"/>
      <c r="N81" s="345"/>
    </row>
    <row r="82" spans="1:14">
      <c r="A82" s="334" t="s">
        <v>158</v>
      </c>
      <c r="B82" s="335"/>
      <c r="C82" s="335"/>
      <c r="D82" s="335"/>
      <c r="E82" s="335"/>
      <c r="F82" s="335"/>
      <c r="G82" s="335"/>
      <c r="H82" s="335"/>
      <c r="I82" s="335"/>
      <c r="J82" s="335"/>
      <c r="K82" s="335"/>
      <c r="L82" s="335"/>
      <c r="M82" s="335"/>
      <c r="N82" s="336"/>
    </row>
    <row r="83" spans="1:14">
      <c r="A83" s="334" t="s">
        <v>93</v>
      </c>
      <c r="B83" s="335"/>
      <c r="C83" s="335"/>
      <c r="D83" s="335"/>
      <c r="E83" s="335"/>
      <c r="F83" s="335"/>
      <c r="G83" s="335"/>
      <c r="H83" s="335"/>
      <c r="I83" s="335"/>
      <c r="J83" s="335"/>
      <c r="K83" s="335"/>
      <c r="L83" s="335"/>
      <c r="M83" s="335"/>
      <c r="N83" s="336"/>
    </row>
    <row r="84" spans="1:14" ht="3.95" customHeight="1">
      <c r="A84" s="91"/>
      <c r="B84" s="43"/>
      <c r="C84" s="43"/>
      <c r="D84" s="43"/>
      <c r="E84" s="43"/>
      <c r="F84" s="43"/>
      <c r="G84" s="43"/>
      <c r="H84" s="43"/>
      <c r="I84" s="43"/>
      <c r="J84" s="43"/>
      <c r="K84" s="43"/>
      <c r="L84" s="43"/>
      <c r="M84" s="43"/>
      <c r="N84" s="42"/>
    </row>
  </sheetData>
  <sheetProtection password="DE12" sheet="1" objects="1" scenarios="1"/>
  <customSheetViews>
    <customSheetView guid="{37121DBC-FFEF-44A5-987A-111F629EB2CC}" scale="75" showPageBreaks="1" view="pageLayout" topLeftCell="A20">
      <selection activeCell="H39" sqref="H39"/>
    </customSheetView>
  </customSheetViews>
  <mergeCells count="49">
    <mergeCell ref="K25:K26"/>
    <mergeCell ref="G25:H25"/>
    <mergeCell ref="B25:B26"/>
    <mergeCell ref="B24:C24"/>
    <mergeCell ref="D24:F24"/>
    <mergeCell ref="G24:H24"/>
    <mergeCell ref="M25:M26"/>
    <mergeCell ref="N25:N26"/>
    <mergeCell ref="A5:N5"/>
    <mergeCell ref="A6:N6"/>
    <mergeCell ref="M24:N24"/>
    <mergeCell ref="C9:D9"/>
    <mergeCell ref="B9:B10"/>
    <mergeCell ref="A9:A10"/>
    <mergeCell ref="E9:F9"/>
    <mergeCell ref="G9:H9"/>
    <mergeCell ref="A19:N19"/>
    <mergeCell ref="L25:L26"/>
    <mergeCell ref="J24:L24"/>
    <mergeCell ref="J25:J26"/>
    <mergeCell ref="A24:A26"/>
    <mergeCell ref="C25:C26"/>
    <mergeCell ref="N57:N58"/>
    <mergeCell ref="A56:A58"/>
    <mergeCell ref="B56:C56"/>
    <mergeCell ref="D56:F56"/>
    <mergeCell ref="G56:H56"/>
    <mergeCell ref="J56:L56"/>
    <mergeCell ref="G57:H57"/>
    <mergeCell ref="J57:J58"/>
    <mergeCell ref="K57:K58"/>
    <mergeCell ref="L57:L58"/>
    <mergeCell ref="M57:M58"/>
    <mergeCell ref="A83:N83"/>
    <mergeCell ref="A54:N54"/>
    <mergeCell ref="A22:N22"/>
    <mergeCell ref="A1:N1"/>
    <mergeCell ref="A2:N2"/>
    <mergeCell ref="A3:N3"/>
    <mergeCell ref="A49:N49"/>
    <mergeCell ref="A50:N50"/>
    <mergeCell ref="A51:N51"/>
    <mergeCell ref="J55:N55"/>
    <mergeCell ref="A55:I55"/>
    <mergeCell ref="A81:N81"/>
    <mergeCell ref="A82:N82"/>
    <mergeCell ref="M56:N56"/>
    <mergeCell ref="B57:B58"/>
    <mergeCell ref="C57:C58"/>
  </mergeCells>
  <conditionalFormatting sqref="H44 H76">
    <cfRule type="cellIs" dxfId="1" priority="6" operator="lessThan">
      <formula>1</formula>
    </cfRule>
  </conditionalFormatting>
  <conditionalFormatting sqref="G13:G16">
    <cfRule type="cellIs" dxfId="0" priority="3" operator="lessThan">
      <formula>7</formula>
    </cfRule>
  </conditionalFormatting>
  <printOptions horizontalCentered="1"/>
  <pageMargins left="0.25" right="0.25" top="0.5" bottom="0.5" header="0.3" footer="0.3"/>
  <pageSetup scale="69" fitToHeight="2" orientation="landscape" r:id="rId1"/>
  <headerFooter>
    <oddHeader>&amp;C&amp;"-,Bold"Attachment C</oddHeader>
    <oddFooter>&amp;LOctober 31, 2013&amp;R&amp;A</oddFooter>
  </headerFooter>
  <rowBreaks count="1" manualBreakCount="1">
    <brk id="52" max="13" man="1"/>
  </rowBreaks>
</worksheet>
</file>

<file path=xl/worksheets/sheet4.xml><?xml version="1.0" encoding="utf-8"?>
<worksheet xmlns="http://schemas.openxmlformats.org/spreadsheetml/2006/main" xmlns:r="http://schemas.openxmlformats.org/officeDocument/2006/relationships">
  <dimension ref="A1:R83"/>
  <sheetViews>
    <sheetView showGridLines="0" showRowColHeaders="0" view="pageBreakPreview" zoomScale="60" zoomScaleNormal="100" zoomScalePageLayoutView="75" workbookViewId="0">
      <selection activeCell="B11" sqref="B11 F11:G11"/>
    </sheetView>
  </sheetViews>
  <sheetFormatPr defaultRowHeight="15"/>
  <cols>
    <col min="1" max="1" width="26.28515625" customWidth="1"/>
    <col min="2" max="3" width="9.5703125" bestFit="1" customWidth="1"/>
    <col min="4" max="4" width="11.140625" customWidth="1"/>
    <col min="5" max="5" width="10" bestFit="1" customWidth="1"/>
    <col min="6" max="6" width="10.7109375" bestFit="1" customWidth="1"/>
    <col min="7" max="7" width="7" customWidth="1"/>
    <col min="8" max="8" width="9" customWidth="1"/>
    <col min="9" max="9" width="2.140625" customWidth="1"/>
    <col min="10" max="10" width="11.85546875" bestFit="1" customWidth="1"/>
    <col min="11" max="11" width="11.28515625" bestFit="1" customWidth="1"/>
    <col min="12" max="12" width="10.85546875" bestFit="1" customWidth="1"/>
    <col min="13" max="13" width="9.42578125" bestFit="1" customWidth="1"/>
    <col min="14" max="14" width="9.85546875" bestFit="1" customWidth="1"/>
  </cols>
  <sheetData>
    <row r="1" spans="1:18">
      <c r="A1" s="302" t="s">
        <v>0</v>
      </c>
      <c r="B1" s="302"/>
      <c r="C1" s="302"/>
      <c r="D1" s="302"/>
      <c r="E1" s="302"/>
      <c r="F1" s="302"/>
      <c r="G1" s="302"/>
      <c r="H1" s="302"/>
      <c r="I1" s="302"/>
      <c r="J1" s="302"/>
      <c r="K1" s="302"/>
      <c r="L1" s="302"/>
      <c r="M1" s="302"/>
      <c r="N1" s="302"/>
    </row>
    <row r="2" spans="1:18" ht="15.75">
      <c r="A2" s="302" t="s">
        <v>103</v>
      </c>
      <c r="B2" s="302"/>
      <c r="C2" s="302"/>
      <c r="D2" s="302"/>
      <c r="E2" s="302"/>
      <c r="F2" s="302"/>
      <c r="G2" s="302"/>
      <c r="H2" s="302"/>
      <c r="I2" s="302"/>
      <c r="J2" s="302"/>
      <c r="K2" s="302"/>
      <c r="L2" s="302"/>
      <c r="M2" s="302"/>
      <c r="N2" s="302"/>
    </row>
    <row r="3" spans="1:18">
      <c r="A3" s="302" t="s">
        <v>105</v>
      </c>
      <c r="B3" s="302"/>
      <c r="C3" s="302"/>
      <c r="D3" s="302"/>
      <c r="E3" s="302"/>
      <c r="F3" s="302"/>
      <c r="G3" s="302"/>
      <c r="H3" s="302"/>
      <c r="I3" s="302"/>
      <c r="J3" s="302"/>
      <c r="K3" s="302"/>
      <c r="L3" s="302"/>
      <c r="M3" s="302"/>
      <c r="N3" s="302"/>
    </row>
    <row r="4" spans="1:18" ht="7.35" customHeight="1">
      <c r="A4" s="9"/>
      <c r="B4" s="9"/>
      <c r="C4" s="9"/>
      <c r="D4" s="9"/>
      <c r="E4" s="9"/>
      <c r="F4" s="9"/>
      <c r="G4" s="9"/>
      <c r="H4" s="9"/>
    </row>
    <row r="5" spans="1:18">
      <c r="A5" s="374" t="s">
        <v>9</v>
      </c>
      <c r="B5" s="374"/>
      <c r="C5" s="374"/>
      <c r="D5" s="374"/>
      <c r="E5" s="374"/>
      <c r="F5" s="374"/>
      <c r="G5" s="374"/>
      <c r="H5" s="374"/>
      <c r="I5" s="374"/>
      <c r="J5" s="374"/>
      <c r="K5" s="374"/>
      <c r="L5" s="374"/>
      <c r="M5" s="374"/>
      <c r="N5" s="374"/>
    </row>
    <row r="6" spans="1:18">
      <c r="A6" s="375" t="s">
        <v>8</v>
      </c>
      <c r="B6" s="375"/>
      <c r="C6" s="375"/>
      <c r="D6" s="375"/>
      <c r="E6" s="375"/>
      <c r="F6" s="375"/>
      <c r="G6" s="375"/>
      <c r="H6" s="375"/>
      <c r="I6" s="375"/>
      <c r="J6" s="375"/>
      <c r="K6" s="375"/>
      <c r="L6" s="375"/>
      <c r="M6" s="375"/>
      <c r="N6" s="375"/>
    </row>
    <row r="7" spans="1:18">
      <c r="A7" s="90" t="s">
        <v>98</v>
      </c>
      <c r="B7" s="69"/>
      <c r="C7" s="69"/>
      <c r="D7" s="69"/>
      <c r="E7" s="69"/>
      <c r="F7" s="69"/>
      <c r="G7" s="69"/>
      <c r="H7" s="69"/>
      <c r="I7" s="69"/>
      <c r="J7" s="69"/>
      <c r="K7" s="69"/>
      <c r="L7" s="69"/>
      <c r="M7" s="69"/>
      <c r="N7" s="36"/>
    </row>
    <row r="8" spans="1:18">
      <c r="A8" s="377" t="s">
        <v>44</v>
      </c>
      <c r="B8" s="327" t="s">
        <v>14</v>
      </c>
      <c r="C8" s="379" t="s">
        <v>209</v>
      </c>
      <c r="D8" s="380"/>
      <c r="E8" s="381"/>
      <c r="F8" s="346" t="s">
        <v>210</v>
      </c>
      <c r="G8" s="347"/>
      <c r="H8" s="348"/>
      <c r="I8" s="192"/>
      <c r="J8" s="382" t="s">
        <v>32</v>
      </c>
      <c r="K8" s="192"/>
      <c r="L8" s="192"/>
      <c r="M8" s="192"/>
      <c r="N8" s="193"/>
    </row>
    <row r="9" spans="1:18" ht="30">
      <c r="A9" s="378"/>
      <c r="B9" s="376"/>
      <c r="C9" s="18" t="s">
        <v>66</v>
      </c>
      <c r="D9" s="44" t="s">
        <v>43</v>
      </c>
      <c r="E9" s="18" t="s">
        <v>57</v>
      </c>
      <c r="F9" s="190" t="s">
        <v>66</v>
      </c>
      <c r="G9" s="194" t="s">
        <v>43</v>
      </c>
      <c r="H9" s="190" t="s">
        <v>57</v>
      </c>
      <c r="I9" s="20"/>
      <c r="J9" s="382"/>
      <c r="K9" s="20"/>
      <c r="L9" s="20"/>
      <c r="M9" s="20"/>
      <c r="N9" s="38"/>
    </row>
    <row r="10" spans="1:18">
      <c r="A10" s="62" t="s">
        <v>120</v>
      </c>
      <c r="B10" s="7">
        <f>+'I PopulationAssumptions'!G22</f>
        <v>463.11</v>
      </c>
      <c r="C10" s="295">
        <v>4</v>
      </c>
      <c r="D10" s="295">
        <v>3</v>
      </c>
      <c r="E10" s="4">
        <f>($B10*C10)*D10</f>
        <v>5557.32</v>
      </c>
      <c r="F10" s="295">
        <v>3</v>
      </c>
      <c r="G10" s="295">
        <v>3</v>
      </c>
      <c r="H10" s="4">
        <f>($B10*F10)*G10</f>
        <v>4167.99</v>
      </c>
      <c r="I10" s="20"/>
      <c r="J10" s="11">
        <f>E10+H10</f>
        <v>9725.31</v>
      </c>
      <c r="K10" s="20"/>
      <c r="L10" s="20"/>
      <c r="M10" s="20"/>
      <c r="N10" s="38"/>
    </row>
    <row r="11" spans="1:18">
      <c r="A11" s="62" t="s">
        <v>248</v>
      </c>
      <c r="B11" s="7">
        <f>+'I PopulationAssumptions'!G39</f>
        <v>53.85</v>
      </c>
      <c r="C11" s="295">
        <v>4</v>
      </c>
      <c r="D11" s="295">
        <v>3</v>
      </c>
      <c r="E11" s="4">
        <f>(B11*C11)*D11</f>
        <v>646.20000000000005</v>
      </c>
      <c r="F11" s="295">
        <v>3</v>
      </c>
      <c r="G11" s="295">
        <v>3</v>
      </c>
      <c r="H11" s="4">
        <f>(B11*F11)*G11</f>
        <v>484.65000000000003</v>
      </c>
      <c r="I11" s="20"/>
      <c r="J11" s="11">
        <f>E11+H11</f>
        <v>1130.8500000000001</v>
      </c>
      <c r="K11" s="20"/>
      <c r="L11" s="20"/>
      <c r="M11" s="20"/>
      <c r="N11" s="202"/>
    </row>
    <row r="12" spans="1:18">
      <c r="A12" s="62" t="s">
        <v>247</v>
      </c>
      <c r="B12" s="7">
        <f>+'I PopulationAssumptions'!G40</f>
        <v>35.9</v>
      </c>
      <c r="C12" s="295">
        <v>4</v>
      </c>
      <c r="D12" s="295">
        <v>1</v>
      </c>
      <c r="E12" s="4">
        <f>(B12*C12)*D12</f>
        <v>143.6</v>
      </c>
      <c r="F12" s="295">
        <v>3</v>
      </c>
      <c r="G12" s="295">
        <v>1</v>
      </c>
      <c r="H12" s="4">
        <f>(B12*F12)*G12</f>
        <v>107.69999999999999</v>
      </c>
      <c r="I12" s="217"/>
      <c r="J12" s="11">
        <f>E12+H12</f>
        <v>251.29999999999998</v>
      </c>
      <c r="K12" s="217"/>
      <c r="L12" s="217"/>
      <c r="M12" s="217"/>
      <c r="N12" s="218"/>
    </row>
    <row r="13" spans="1:18">
      <c r="A13" s="62" t="s">
        <v>17</v>
      </c>
      <c r="B13" s="7">
        <f>+'I PopulationAssumptions'!G41</f>
        <v>35.9</v>
      </c>
      <c r="C13" s="295">
        <v>4</v>
      </c>
      <c r="D13" s="295">
        <v>1</v>
      </c>
      <c r="E13" s="4">
        <f>(B13*C13)*D13</f>
        <v>143.6</v>
      </c>
      <c r="F13" s="295">
        <v>3</v>
      </c>
      <c r="G13" s="295">
        <v>1</v>
      </c>
      <c r="H13" s="4">
        <f>(B13*F13)*G13</f>
        <v>107.69999999999999</v>
      </c>
      <c r="J13" s="11">
        <f>E13+H13</f>
        <v>251.29999999999998</v>
      </c>
      <c r="K13" s="196">
        <f>SUM(J10:J13)</f>
        <v>11358.759999999998</v>
      </c>
      <c r="L13" s="192" t="s">
        <v>56</v>
      </c>
      <c r="M13" s="20"/>
      <c r="N13" s="202"/>
      <c r="R13" s="20"/>
    </row>
    <row r="14" spans="1:18" ht="6.95" customHeight="1">
      <c r="A14" s="60"/>
      <c r="B14" s="20"/>
      <c r="C14" s="20"/>
      <c r="D14" s="20"/>
      <c r="E14" s="20"/>
      <c r="F14" s="192"/>
      <c r="G14" s="192"/>
      <c r="H14" s="263"/>
      <c r="J14" s="20"/>
      <c r="L14" s="20"/>
      <c r="M14" s="20"/>
      <c r="N14" s="202"/>
      <c r="R14" s="20"/>
    </row>
    <row r="15" spans="1:18">
      <c r="A15" s="62" t="s">
        <v>22</v>
      </c>
      <c r="B15" s="7">
        <f>+'I PopulationAssumptions'!G37</f>
        <v>107.7</v>
      </c>
      <c r="C15" s="295">
        <v>4</v>
      </c>
      <c r="D15" s="295">
        <v>1</v>
      </c>
      <c r="E15" s="4">
        <f>(B15*C15)*D15</f>
        <v>430.8</v>
      </c>
      <c r="F15" s="295">
        <v>3</v>
      </c>
      <c r="G15" s="295">
        <v>1</v>
      </c>
      <c r="H15" s="4">
        <f>(B15*F15)*G15</f>
        <v>323.10000000000002</v>
      </c>
      <c r="J15" s="11">
        <f>E15+H15</f>
        <v>753.90000000000009</v>
      </c>
      <c r="L15" s="20"/>
      <c r="M15" s="20"/>
      <c r="N15" s="202"/>
      <c r="R15" s="20"/>
    </row>
    <row r="16" spans="1:18">
      <c r="A16" s="62" t="s">
        <v>121</v>
      </c>
      <c r="B16" s="7">
        <f>+'I PopulationAssumptions'!G38</f>
        <v>35.9</v>
      </c>
      <c r="C16" s="295">
        <v>3</v>
      </c>
      <c r="D16" s="295">
        <v>2</v>
      </c>
      <c r="E16" s="4">
        <f>(B16*C16)*D16</f>
        <v>215.39999999999998</v>
      </c>
      <c r="F16" s="295">
        <v>3</v>
      </c>
      <c r="G16" s="295">
        <v>2</v>
      </c>
      <c r="H16" s="4">
        <f>(B16*F16)*G16</f>
        <v>215.39999999999998</v>
      </c>
      <c r="J16" s="11">
        <f>E16+H16</f>
        <v>430.79999999999995</v>
      </c>
      <c r="L16" s="20"/>
      <c r="M16" s="20"/>
      <c r="N16" s="202"/>
      <c r="R16" s="20"/>
    </row>
    <row r="17" spans="1:18">
      <c r="A17" s="62" t="s">
        <v>65</v>
      </c>
      <c r="B17" s="7">
        <f>+'I PopulationAssumptions'!G36</f>
        <v>46.311000000000007</v>
      </c>
      <c r="C17" s="295">
        <v>4</v>
      </c>
      <c r="D17" s="295">
        <v>1</v>
      </c>
      <c r="E17" s="4">
        <f>(B17*C17)*D17</f>
        <v>185.24400000000003</v>
      </c>
      <c r="F17" s="295">
        <v>4</v>
      </c>
      <c r="G17" s="295">
        <v>1</v>
      </c>
      <c r="H17" s="4">
        <f>(B17*F17)*G17</f>
        <v>185.24400000000003</v>
      </c>
      <c r="J17" s="11">
        <f>E17+H17</f>
        <v>370.48800000000006</v>
      </c>
      <c r="K17" s="196">
        <f>SUM(J15:J17)</f>
        <v>1555.1880000000001</v>
      </c>
      <c r="L17" s="192" t="s">
        <v>56</v>
      </c>
      <c r="M17" s="20"/>
      <c r="N17" s="202"/>
      <c r="R17" s="20"/>
    </row>
    <row r="18" spans="1:18" ht="6.95" customHeight="1">
      <c r="A18" s="60"/>
      <c r="B18" s="20"/>
      <c r="C18" s="20"/>
      <c r="D18" s="20"/>
      <c r="E18" s="20"/>
      <c r="F18" s="192"/>
      <c r="G18" s="192"/>
      <c r="H18" s="263"/>
      <c r="J18" s="20"/>
      <c r="K18" s="20"/>
      <c r="L18" s="20"/>
      <c r="M18" s="20"/>
      <c r="N18" s="202"/>
      <c r="R18" s="20"/>
    </row>
    <row r="19" spans="1:18">
      <c r="A19" s="62" t="s">
        <v>20</v>
      </c>
      <c r="B19" s="7">
        <v>0</v>
      </c>
      <c r="C19" s="295">
        <v>0</v>
      </c>
      <c r="D19" s="295">
        <v>0</v>
      </c>
      <c r="E19" s="4">
        <f>($B19*C19)*D19</f>
        <v>0</v>
      </c>
      <c r="F19" s="295">
        <v>0</v>
      </c>
      <c r="G19" s="295">
        <v>0</v>
      </c>
      <c r="H19" s="4">
        <f>($B19*F19)*G19</f>
        <v>0</v>
      </c>
      <c r="J19" s="11">
        <f>E19+H19</f>
        <v>0</v>
      </c>
      <c r="K19" s="197">
        <f>+J19</f>
        <v>0</v>
      </c>
      <c r="L19" s="20"/>
      <c r="M19" s="20"/>
      <c r="N19" s="202"/>
      <c r="R19" s="20"/>
    </row>
    <row r="20" spans="1:18" ht="15.75" thickBot="1">
      <c r="A20" s="62"/>
      <c r="B20" s="200">
        <f>SUM(B10:B19)</f>
        <v>778.67100000000005</v>
      </c>
      <c r="C20" s="20"/>
      <c r="D20" s="199" t="s">
        <v>56</v>
      </c>
      <c r="E20" s="200">
        <f>SUM(E10:E19)</f>
        <v>7322.1639999999998</v>
      </c>
      <c r="G20" s="199" t="s">
        <v>56</v>
      </c>
      <c r="H20" s="200">
        <f>SUM(H10:H19)</f>
        <v>5591.7839999999987</v>
      </c>
      <c r="K20" s="198">
        <f>SUM(K13:K19)</f>
        <v>12913.947999999999</v>
      </c>
      <c r="L20" s="192" t="s">
        <v>106</v>
      </c>
      <c r="M20" s="20"/>
      <c r="N20" s="202"/>
      <c r="R20" s="20"/>
    </row>
    <row r="21" spans="1:18" ht="15.75" thickTop="1">
      <c r="A21" s="61" t="s">
        <v>100</v>
      </c>
      <c r="B21" s="20"/>
      <c r="C21" s="20"/>
      <c r="D21" s="20"/>
      <c r="E21" s="20"/>
      <c r="F21" s="20"/>
      <c r="G21" s="20"/>
      <c r="H21" s="20"/>
      <c r="I21" s="20"/>
      <c r="J21" s="20"/>
      <c r="K21" s="20"/>
      <c r="L21" s="20"/>
      <c r="M21" s="20"/>
      <c r="N21" s="38"/>
    </row>
    <row r="22" spans="1:18" ht="48" customHeight="1">
      <c r="A22" s="343" t="s">
        <v>228</v>
      </c>
      <c r="B22" s="344"/>
      <c r="C22" s="344"/>
      <c r="D22" s="344"/>
      <c r="E22" s="344"/>
      <c r="F22" s="344"/>
      <c r="G22" s="344"/>
      <c r="H22" s="344"/>
      <c r="I22" s="344"/>
      <c r="J22" s="344"/>
      <c r="K22" s="344"/>
      <c r="L22" s="344"/>
      <c r="M22" s="344"/>
      <c r="N22" s="345"/>
    </row>
    <row r="23" spans="1:18" ht="29.25" customHeight="1">
      <c r="A23" s="343" t="s">
        <v>223</v>
      </c>
      <c r="B23" s="344"/>
      <c r="C23" s="344"/>
      <c r="D23" s="344"/>
      <c r="E23" s="344"/>
      <c r="F23" s="344"/>
      <c r="G23" s="344"/>
      <c r="H23" s="344"/>
      <c r="I23" s="344"/>
      <c r="J23" s="344"/>
      <c r="K23" s="344"/>
      <c r="L23" s="344"/>
      <c r="M23" s="344"/>
      <c r="N23" s="345"/>
    </row>
    <row r="24" spans="1:18" ht="7.5" customHeight="1">
      <c r="A24" s="60"/>
      <c r="B24" s="20"/>
      <c r="C24" s="20"/>
      <c r="D24" s="20"/>
      <c r="E24" s="20"/>
      <c r="F24" s="20"/>
      <c r="G24" s="20"/>
      <c r="H24" s="20"/>
      <c r="I24" s="20"/>
      <c r="J24" s="20"/>
      <c r="K24" s="20"/>
      <c r="L24" s="20"/>
      <c r="M24" s="20"/>
      <c r="N24" s="38"/>
    </row>
    <row r="25" spans="1:18">
      <c r="A25" s="371" t="s">
        <v>209</v>
      </c>
      <c r="B25" s="371"/>
      <c r="C25" s="371"/>
      <c r="D25" s="371"/>
      <c r="E25" s="371"/>
      <c r="F25" s="371"/>
      <c r="G25" s="371"/>
      <c r="H25" s="371"/>
      <c r="I25" s="371"/>
      <c r="J25" s="371"/>
      <c r="K25" s="371"/>
      <c r="L25" s="371"/>
      <c r="M25" s="371"/>
      <c r="N25" s="371"/>
    </row>
    <row r="26" spans="1:18">
      <c r="A26" s="186" t="s">
        <v>99</v>
      </c>
      <c r="B26" s="187"/>
      <c r="C26" s="187"/>
      <c r="D26" s="187"/>
      <c r="E26" s="187"/>
      <c r="F26" s="187"/>
      <c r="G26" s="187"/>
      <c r="H26" s="187"/>
      <c r="I26" s="187"/>
      <c r="J26" s="188" t="s">
        <v>130</v>
      </c>
      <c r="K26" s="187"/>
      <c r="L26" s="203"/>
      <c r="M26" s="187"/>
      <c r="N26" s="204"/>
    </row>
    <row r="27" spans="1:18" ht="15" customHeight="1">
      <c r="A27" s="370" t="s">
        <v>89</v>
      </c>
      <c r="B27" s="328" t="s">
        <v>81</v>
      </c>
      <c r="C27" s="328"/>
      <c r="D27" s="328" t="s">
        <v>82</v>
      </c>
      <c r="E27" s="328"/>
      <c r="F27" s="328"/>
      <c r="G27" s="328" t="s">
        <v>83</v>
      </c>
      <c r="H27" s="328"/>
      <c r="I27" s="20"/>
      <c r="J27" s="354" t="s">
        <v>84</v>
      </c>
      <c r="K27" s="354"/>
      <c r="L27" s="354"/>
      <c r="M27" s="328" t="s">
        <v>132</v>
      </c>
      <c r="N27" s="328"/>
    </row>
    <row r="28" spans="1:18">
      <c r="A28" s="352"/>
      <c r="B28" s="373" t="s">
        <v>74</v>
      </c>
      <c r="C28" s="354" t="s">
        <v>80</v>
      </c>
      <c r="D28" s="96" t="s">
        <v>77</v>
      </c>
      <c r="E28" s="92" t="s">
        <v>78</v>
      </c>
      <c r="F28" s="15" t="s">
        <v>79</v>
      </c>
      <c r="G28" s="328" t="s">
        <v>32</v>
      </c>
      <c r="H28" s="328"/>
      <c r="I28" s="20"/>
      <c r="J28" s="354" t="s">
        <v>87</v>
      </c>
      <c r="K28" s="355" t="s">
        <v>125</v>
      </c>
      <c r="L28" s="354" t="s">
        <v>86</v>
      </c>
      <c r="M28" s="354" t="s">
        <v>128</v>
      </c>
      <c r="N28" s="328" t="s">
        <v>129</v>
      </c>
    </row>
    <row r="29" spans="1:18">
      <c r="A29" s="353"/>
      <c r="B29" s="373"/>
      <c r="C29" s="354"/>
      <c r="D29" s="96" t="s">
        <v>72</v>
      </c>
      <c r="E29" s="92" t="s">
        <v>72</v>
      </c>
      <c r="F29" s="15" t="s">
        <v>72</v>
      </c>
      <c r="G29" s="18" t="s">
        <v>72</v>
      </c>
      <c r="H29" s="18" t="s">
        <v>36</v>
      </c>
      <c r="I29" s="20"/>
      <c r="J29" s="354"/>
      <c r="K29" s="356"/>
      <c r="L29" s="354"/>
      <c r="M29" s="354"/>
      <c r="N29" s="328"/>
    </row>
    <row r="30" spans="1:18">
      <c r="A30" s="49" t="s">
        <v>71</v>
      </c>
      <c r="B30" s="68"/>
      <c r="C30" s="32"/>
      <c r="D30" s="69"/>
      <c r="E30" s="32"/>
      <c r="F30" s="36"/>
      <c r="G30" s="20"/>
      <c r="H30" s="36"/>
      <c r="I30" s="20"/>
      <c r="J30" s="39"/>
      <c r="K30" s="39"/>
      <c r="L30" s="39"/>
      <c r="M30" s="60"/>
      <c r="N30" s="38"/>
    </row>
    <row r="31" spans="1:18">
      <c r="A31" s="45" t="s">
        <v>117</v>
      </c>
      <c r="B31" s="286" t="s">
        <v>114</v>
      </c>
      <c r="C31" s="270">
        <v>75</v>
      </c>
      <c r="D31" s="284">
        <v>1</v>
      </c>
      <c r="E31" s="284">
        <v>2</v>
      </c>
      <c r="F31" s="284">
        <v>3</v>
      </c>
      <c r="G31" s="103">
        <f>SUM(D31:F31)</f>
        <v>6</v>
      </c>
      <c r="H31" s="50">
        <f>G31*C31</f>
        <v>450</v>
      </c>
      <c r="I31" s="20"/>
      <c r="J31" s="4">
        <f>AVERAGE(D31:F31)*E$20</f>
        <v>14644.328</v>
      </c>
      <c r="K31" s="272">
        <v>1</v>
      </c>
      <c r="L31" s="11">
        <f>IF(J31&gt;0,J31*K31,0)</f>
        <v>14644.328</v>
      </c>
      <c r="M31" s="212">
        <f t="shared" ref="M31" si="0">(IFERROR(AVERAGEIF(D31:F31,"&gt;0",D31:F31),"0"))</f>
        <v>2</v>
      </c>
      <c r="N31" s="4">
        <f>IFERROR((L31/(M31*K31)),0)</f>
        <v>7322.1639999999998</v>
      </c>
    </row>
    <row r="32" spans="1:18">
      <c r="A32" s="45" t="s">
        <v>85</v>
      </c>
      <c r="B32" s="286" t="s">
        <v>76</v>
      </c>
      <c r="C32" s="270">
        <v>160</v>
      </c>
      <c r="D32" s="284">
        <v>1</v>
      </c>
      <c r="E32" s="284">
        <v>1</v>
      </c>
      <c r="F32" s="284">
        <v>1</v>
      </c>
      <c r="G32" s="103">
        <f t="shared" ref="G32:G38" si="1">SUM(D32:F32)</f>
        <v>3</v>
      </c>
      <c r="H32" s="50">
        <f t="shared" ref="H32:H38" si="2">G32*C32</f>
        <v>480</v>
      </c>
      <c r="I32" s="20"/>
      <c r="J32" s="4">
        <f t="shared" ref="J32:J38" si="3">AVERAGE(D32:F32)*E$20</f>
        <v>7322.1639999999998</v>
      </c>
      <c r="K32" s="272">
        <v>8</v>
      </c>
      <c r="L32" s="11">
        <f t="shared" ref="L32:L38" si="4">IF(J32&gt;0,J32*K32,0)</f>
        <v>58577.311999999998</v>
      </c>
      <c r="M32" s="212">
        <f t="shared" ref="M32:M38" si="5">(IFERROR(AVERAGEIF(D32:F32,"&gt;0",D32:F32),"0"))</f>
        <v>1</v>
      </c>
      <c r="N32" s="4">
        <f t="shared" ref="N32:N38" si="6">IFERROR((L32/(M32*K32)),0)</f>
        <v>7322.1639999999998</v>
      </c>
    </row>
    <row r="33" spans="1:14">
      <c r="A33" s="45" t="s">
        <v>68</v>
      </c>
      <c r="B33" s="286" t="s">
        <v>76</v>
      </c>
      <c r="C33" s="270">
        <v>50</v>
      </c>
      <c r="D33" s="284">
        <v>0</v>
      </c>
      <c r="E33" s="284">
        <v>0</v>
      </c>
      <c r="F33" s="284">
        <v>1</v>
      </c>
      <c r="G33" s="103">
        <f t="shared" si="1"/>
        <v>1</v>
      </c>
      <c r="H33" s="50">
        <f t="shared" si="2"/>
        <v>50</v>
      </c>
      <c r="I33" s="20"/>
      <c r="J33" s="4">
        <f t="shared" si="3"/>
        <v>2440.721333333333</v>
      </c>
      <c r="K33" s="272">
        <v>8</v>
      </c>
      <c r="L33" s="11">
        <f t="shared" si="4"/>
        <v>19525.770666666664</v>
      </c>
      <c r="M33" s="212">
        <f t="shared" si="5"/>
        <v>1</v>
      </c>
      <c r="N33" s="4">
        <f t="shared" si="6"/>
        <v>2440.721333333333</v>
      </c>
    </row>
    <row r="34" spans="1:14">
      <c r="A34" s="45" t="s">
        <v>69</v>
      </c>
      <c r="B34" s="286" t="s">
        <v>76</v>
      </c>
      <c r="C34" s="270">
        <v>120</v>
      </c>
      <c r="D34" s="284">
        <v>0.5</v>
      </c>
      <c r="E34" s="284">
        <v>0</v>
      </c>
      <c r="F34" s="284">
        <v>0.5</v>
      </c>
      <c r="G34" s="103">
        <f t="shared" si="1"/>
        <v>1</v>
      </c>
      <c r="H34" s="50">
        <f t="shared" si="2"/>
        <v>120</v>
      </c>
      <c r="I34" s="20"/>
      <c r="J34" s="4">
        <f t="shared" si="3"/>
        <v>2440.721333333333</v>
      </c>
      <c r="K34" s="272">
        <v>8</v>
      </c>
      <c r="L34" s="11">
        <f t="shared" si="4"/>
        <v>19525.770666666664</v>
      </c>
      <c r="M34" s="212">
        <f t="shared" si="5"/>
        <v>0.5</v>
      </c>
      <c r="N34" s="4">
        <f t="shared" si="6"/>
        <v>4881.4426666666659</v>
      </c>
    </row>
    <row r="35" spans="1:14">
      <c r="A35" s="45" t="s">
        <v>119</v>
      </c>
      <c r="B35" s="286" t="s">
        <v>156</v>
      </c>
      <c r="C35" s="270">
        <v>15</v>
      </c>
      <c r="D35" s="284">
        <v>8</v>
      </c>
      <c r="E35" s="284">
        <v>4</v>
      </c>
      <c r="F35" s="284">
        <v>0</v>
      </c>
      <c r="G35" s="103">
        <f>SUM(D35:F35)</f>
        <v>12</v>
      </c>
      <c r="H35" s="50">
        <f>G35*C35</f>
        <v>180</v>
      </c>
      <c r="I35" s="20"/>
      <c r="J35" s="4">
        <f t="shared" si="3"/>
        <v>29288.655999999999</v>
      </c>
      <c r="K35" s="272">
        <v>1</v>
      </c>
      <c r="L35" s="11">
        <f t="shared" si="4"/>
        <v>29288.655999999999</v>
      </c>
      <c r="M35" s="212">
        <f t="shared" si="5"/>
        <v>6</v>
      </c>
      <c r="N35" s="4">
        <f t="shared" si="6"/>
        <v>4881.4426666666668</v>
      </c>
    </row>
    <row r="36" spans="1:14">
      <c r="A36" s="45" t="s">
        <v>115</v>
      </c>
      <c r="B36" s="286" t="s">
        <v>114</v>
      </c>
      <c r="C36" s="270">
        <v>40</v>
      </c>
      <c r="D36" s="284">
        <v>0</v>
      </c>
      <c r="E36" s="284">
        <v>0</v>
      </c>
      <c r="F36" s="284">
        <v>0</v>
      </c>
      <c r="G36" s="103">
        <f>SUM(D36:F36)</f>
        <v>0</v>
      </c>
      <c r="H36" s="50">
        <f>G36*C36</f>
        <v>0</v>
      </c>
      <c r="I36" s="20"/>
      <c r="J36" s="4">
        <f t="shared" si="3"/>
        <v>0</v>
      </c>
      <c r="K36" s="272">
        <v>1</v>
      </c>
      <c r="L36" s="11">
        <f t="shared" si="4"/>
        <v>0</v>
      </c>
      <c r="M36" s="212" t="str">
        <f t="shared" si="5"/>
        <v>0</v>
      </c>
      <c r="N36" s="4">
        <f t="shared" si="6"/>
        <v>0</v>
      </c>
    </row>
    <row r="37" spans="1:14">
      <c r="A37" s="45" t="s">
        <v>116</v>
      </c>
      <c r="B37" s="286"/>
      <c r="C37" s="270">
        <v>0</v>
      </c>
      <c r="D37" s="284">
        <v>0</v>
      </c>
      <c r="E37" s="284">
        <v>0</v>
      </c>
      <c r="F37" s="284">
        <v>0</v>
      </c>
      <c r="G37" s="103">
        <f>SUM(D37:F37)</f>
        <v>0</v>
      </c>
      <c r="H37" s="50">
        <f>G37*C37</f>
        <v>0</v>
      </c>
      <c r="I37" s="20"/>
      <c r="J37" s="4">
        <f t="shared" si="3"/>
        <v>0</v>
      </c>
      <c r="K37" s="270">
        <v>0.25</v>
      </c>
      <c r="L37" s="11">
        <f t="shared" si="4"/>
        <v>0</v>
      </c>
      <c r="M37" s="212" t="str">
        <f t="shared" si="5"/>
        <v>0</v>
      </c>
      <c r="N37" s="4">
        <f t="shared" si="6"/>
        <v>0</v>
      </c>
    </row>
    <row r="38" spans="1:14">
      <c r="A38" s="45" t="s">
        <v>70</v>
      </c>
      <c r="B38" s="286" t="s">
        <v>75</v>
      </c>
      <c r="C38" s="270">
        <v>9</v>
      </c>
      <c r="D38" s="284">
        <v>5</v>
      </c>
      <c r="E38" s="284">
        <v>15</v>
      </c>
      <c r="F38" s="284">
        <v>10</v>
      </c>
      <c r="G38" s="103">
        <f t="shared" si="1"/>
        <v>30</v>
      </c>
      <c r="H38" s="50">
        <f t="shared" si="2"/>
        <v>270</v>
      </c>
      <c r="I38" s="20"/>
      <c r="J38" s="4">
        <f t="shared" si="3"/>
        <v>73221.64</v>
      </c>
      <c r="K38" s="272">
        <v>0.3</v>
      </c>
      <c r="L38" s="11">
        <f t="shared" si="4"/>
        <v>21966.491999999998</v>
      </c>
      <c r="M38" s="212">
        <f t="shared" si="5"/>
        <v>10</v>
      </c>
      <c r="N38" s="4">
        <f t="shared" si="6"/>
        <v>7322.1639999999998</v>
      </c>
    </row>
    <row r="39" spans="1:14">
      <c r="A39" s="46" t="s">
        <v>56</v>
      </c>
      <c r="B39" s="60"/>
      <c r="C39" s="39"/>
      <c r="D39" s="20"/>
      <c r="E39" s="39"/>
      <c r="F39" s="100"/>
      <c r="G39" s="115"/>
      <c r="H39" s="41">
        <f>SUM(H31:H38)</f>
        <v>1550</v>
      </c>
      <c r="I39" s="20"/>
      <c r="J39" s="39"/>
      <c r="K39" s="39"/>
      <c r="L39" s="39"/>
      <c r="M39" s="60"/>
      <c r="N39" s="38"/>
    </row>
    <row r="40" spans="1:14" ht="6.95" customHeight="1">
      <c r="A40" s="47"/>
      <c r="B40" s="60"/>
      <c r="C40" s="39"/>
      <c r="D40" s="20"/>
      <c r="E40" s="39"/>
      <c r="F40" s="100"/>
      <c r="G40" s="115"/>
      <c r="H40" s="52"/>
      <c r="I40" s="20"/>
      <c r="J40" s="39"/>
      <c r="K40" s="39"/>
      <c r="L40" s="39"/>
      <c r="M40" s="60"/>
      <c r="N40" s="38"/>
    </row>
    <row r="41" spans="1:14">
      <c r="A41" s="48" t="s">
        <v>73</v>
      </c>
      <c r="B41" s="211" t="s">
        <v>123</v>
      </c>
      <c r="C41" s="270">
        <v>160</v>
      </c>
      <c r="D41" s="287">
        <v>0</v>
      </c>
      <c r="E41" s="285">
        <v>1</v>
      </c>
      <c r="F41" s="284">
        <v>0</v>
      </c>
      <c r="G41" s="103">
        <f>SUM(D41:F41)</f>
        <v>1</v>
      </c>
      <c r="H41" s="50">
        <f>G41*C41</f>
        <v>160</v>
      </c>
      <c r="I41" s="20"/>
      <c r="J41" s="4">
        <f>AVERAGE(D41:F41)*E$20</f>
        <v>2440.721333333333</v>
      </c>
      <c r="K41" s="86">
        <v>1</v>
      </c>
      <c r="L41" s="11">
        <f>IF(J41&gt;0,J41,0)</f>
        <v>2440.721333333333</v>
      </c>
      <c r="M41" s="212">
        <f t="shared" ref="M41" si="7">(IFERROR(AVERAGEIF(D41:F41,"&gt;0",D41:F41),"0"))</f>
        <v>1</v>
      </c>
      <c r="N41" s="4">
        <f>IFERROR((L41/(M41*K41)),0)</f>
        <v>2440.721333333333</v>
      </c>
    </row>
    <row r="42" spans="1:14" ht="6.95" customHeight="1">
      <c r="A42" s="47"/>
      <c r="B42" s="60"/>
      <c r="C42" s="39"/>
      <c r="D42" s="20"/>
      <c r="E42" s="105"/>
      <c r="F42" s="100"/>
      <c r="G42" s="115"/>
      <c r="H42" s="52"/>
      <c r="I42" s="20"/>
      <c r="J42" s="39"/>
      <c r="K42" s="105"/>
      <c r="L42" s="39"/>
      <c r="M42" s="201"/>
      <c r="N42" s="38"/>
    </row>
    <row r="43" spans="1:14">
      <c r="A43" s="48" t="s">
        <v>118</v>
      </c>
      <c r="B43" s="211" t="s">
        <v>123</v>
      </c>
      <c r="C43" s="270">
        <v>600</v>
      </c>
      <c r="D43" s="287">
        <v>0</v>
      </c>
      <c r="E43" s="285">
        <v>0</v>
      </c>
      <c r="F43" s="284">
        <v>0</v>
      </c>
      <c r="G43" s="123">
        <f>SUM(D43:F43)</f>
        <v>0</v>
      </c>
      <c r="H43" s="50">
        <f>G43*C43</f>
        <v>0</v>
      </c>
      <c r="I43" s="24"/>
      <c r="J43" s="4">
        <f>E$20*G43</f>
        <v>0</v>
      </c>
      <c r="K43" s="86">
        <v>1</v>
      </c>
      <c r="L43" s="11">
        <f>IF(J43&gt;0,J43,0)</f>
        <v>0</v>
      </c>
      <c r="M43" s="212" t="str">
        <f t="shared" ref="M43:M44" si="8">(IFERROR(AVERAGEIF(D43:F43,"&gt;0",D43:F43),"0"))</f>
        <v>0</v>
      </c>
      <c r="N43" s="4">
        <f t="shared" ref="N43:N44" si="9">IFERROR((L43/(M43*K43)),0)</f>
        <v>0</v>
      </c>
    </row>
    <row r="44" spans="1:14">
      <c r="A44" s="48" t="s">
        <v>116</v>
      </c>
      <c r="B44" s="211" t="s">
        <v>123</v>
      </c>
      <c r="C44" s="270">
        <v>600</v>
      </c>
      <c r="D44" s="287">
        <v>0</v>
      </c>
      <c r="E44" s="285">
        <v>0</v>
      </c>
      <c r="F44" s="284">
        <v>0</v>
      </c>
      <c r="G44" s="103">
        <f>SUM(D44:F44)</f>
        <v>0</v>
      </c>
      <c r="H44" s="53">
        <f>G44*C44</f>
        <v>0</v>
      </c>
      <c r="I44" s="24"/>
      <c r="J44" s="4">
        <f>E$20*G44</f>
        <v>0</v>
      </c>
      <c r="K44" s="86">
        <v>1</v>
      </c>
      <c r="L44" s="11">
        <f>IF(J44&gt;0,J44,0)</f>
        <v>0</v>
      </c>
      <c r="M44" s="212" t="str">
        <f t="shared" si="8"/>
        <v>0</v>
      </c>
      <c r="N44" s="4">
        <f t="shared" si="9"/>
        <v>0</v>
      </c>
    </row>
    <row r="45" spans="1:14" ht="15.75" thickBot="1">
      <c r="A45" s="46" t="s">
        <v>32</v>
      </c>
      <c r="B45" s="60"/>
      <c r="C45" s="39"/>
      <c r="D45" s="20"/>
      <c r="E45" s="39"/>
      <c r="F45" s="38"/>
      <c r="G45" s="20"/>
      <c r="H45" s="54">
        <f>SUM(H39:H44)</f>
        <v>1710</v>
      </c>
      <c r="I45" s="20"/>
      <c r="J45" s="39"/>
      <c r="K45" s="39"/>
      <c r="L45" s="39"/>
      <c r="M45" s="60"/>
      <c r="N45" s="38"/>
    </row>
    <row r="46" spans="1:14" ht="6.95" customHeight="1">
      <c r="A46" s="33"/>
      <c r="B46" s="67"/>
      <c r="C46" s="33"/>
      <c r="D46" s="43"/>
      <c r="E46" s="33"/>
      <c r="F46" s="42"/>
      <c r="G46" s="43"/>
      <c r="H46" s="42"/>
      <c r="I46" s="20"/>
      <c r="J46" s="33"/>
      <c r="K46" s="33"/>
      <c r="L46" s="33"/>
      <c r="M46" s="67"/>
      <c r="N46" s="42"/>
    </row>
    <row r="47" spans="1:14" ht="6.95" customHeight="1">
      <c r="A47" s="60"/>
      <c r="B47" s="20"/>
      <c r="C47" s="20"/>
      <c r="D47" s="20"/>
      <c r="E47" s="20"/>
      <c r="F47" s="20"/>
      <c r="G47" s="20"/>
      <c r="H47" s="20"/>
      <c r="I47" s="20"/>
      <c r="J47" s="20"/>
      <c r="K47" s="20"/>
      <c r="L47" s="20"/>
      <c r="M47" s="20"/>
      <c r="N47" s="38"/>
    </row>
    <row r="48" spans="1:14" hidden="1">
      <c r="A48" s="71" t="s">
        <v>64</v>
      </c>
      <c r="B48" s="51" t="s">
        <v>91</v>
      </c>
      <c r="C48" s="34">
        <v>400</v>
      </c>
      <c r="D48" s="35">
        <v>1</v>
      </c>
      <c r="E48" s="34">
        <v>1</v>
      </c>
      <c r="F48" s="37">
        <v>1</v>
      </c>
      <c r="G48" s="40">
        <f>SUM(D48:F48)</f>
        <v>3</v>
      </c>
      <c r="H48" s="50">
        <f>G48*C48</f>
        <v>1200</v>
      </c>
      <c r="I48" s="20"/>
      <c r="J48" s="4" t="e">
        <f>#REF!*G48</f>
        <v>#REF!</v>
      </c>
      <c r="K48" s="34">
        <v>8</v>
      </c>
      <c r="L48" s="120" t="e">
        <f>J48*K48</f>
        <v>#REF!</v>
      </c>
      <c r="M48" s="20"/>
      <c r="N48" s="38"/>
    </row>
    <row r="49" spans="1:14">
      <c r="A49" s="61" t="s">
        <v>92</v>
      </c>
      <c r="B49" s="20"/>
      <c r="C49" s="20"/>
      <c r="D49" s="20"/>
      <c r="E49" s="20"/>
      <c r="F49" s="20"/>
      <c r="G49" s="20"/>
      <c r="H49" s="20"/>
      <c r="I49" s="20"/>
      <c r="J49" s="20"/>
      <c r="K49" s="20"/>
      <c r="L49" s="20"/>
      <c r="M49" s="20"/>
      <c r="N49" s="38"/>
    </row>
    <row r="50" spans="1:14">
      <c r="A50" s="191" t="s">
        <v>222</v>
      </c>
      <c r="B50" s="20"/>
      <c r="C50" s="20"/>
      <c r="D50" s="20"/>
      <c r="E50" s="20"/>
      <c r="F50" s="20"/>
      <c r="G50" s="20"/>
      <c r="H50" s="20"/>
      <c r="I50" s="20"/>
      <c r="J50" s="20"/>
      <c r="K50" s="20"/>
      <c r="L50" s="20"/>
      <c r="M50" s="20"/>
      <c r="N50" s="38"/>
    </row>
    <row r="51" spans="1:14" ht="30.75" customHeight="1">
      <c r="A51" s="343" t="s">
        <v>250</v>
      </c>
      <c r="B51" s="344"/>
      <c r="C51" s="344"/>
      <c r="D51" s="344"/>
      <c r="E51" s="344"/>
      <c r="F51" s="344"/>
      <c r="G51" s="344"/>
      <c r="H51" s="344"/>
      <c r="I51" s="344"/>
      <c r="J51" s="344"/>
      <c r="K51" s="344"/>
      <c r="L51" s="344"/>
      <c r="M51" s="20"/>
      <c r="N51" s="38"/>
    </row>
    <row r="52" spans="1:14">
      <c r="A52" s="60" t="s">
        <v>162</v>
      </c>
      <c r="B52" s="20"/>
      <c r="C52" s="20"/>
      <c r="D52" s="20"/>
      <c r="E52" s="20"/>
      <c r="F52" s="20"/>
      <c r="G52" s="20"/>
      <c r="H52" s="20"/>
      <c r="I52" s="20"/>
      <c r="J52" s="20"/>
      <c r="K52" s="20"/>
      <c r="L52" s="20"/>
      <c r="M52" s="20"/>
      <c r="N52" s="38"/>
    </row>
    <row r="53" spans="1:14">
      <c r="A53" s="60" t="s">
        <v>163</v>
      </c>
      <c r="B53" s="20"/>
      <c r="C53" s="20"/>
      <c r="D53" s="20"/>
      <c r="E53" s="20"/>
      <c r="F53" s="20"/>
      <c r="G53" s="20"/>
      <c r="H53" s="20"/>
      <c r="I53" s="20"/>
      <c r="J53" s="20"/>
      <c r="K53" s="20"/>
      <c r="L53" s="20"/>
      <c r="M53" s="20"/>
      <c r="N53" s="38"/>
    </row>
    <row r="54" spans="1:14" ht="5.25" customHeight="1">
      <c r="A54" s="67"/>
      <c r="B54" s="43"/>
      <c r="C54" s="43"/>
      <c r="D54" s="43"/>
      <c r="E54" s="43"/>
      <c r="F54" s="43"/>
      <c r="G54" s="43"/>
      <c r="H54" s="43"/>
      <c r="I54" s="43"/>
      <c r="J54" s="43"/>
      <c r="K54" s="43"/>
      <c r="L54" s="43"/>
      <c r="M54" s="43"/>
      <c r="N54" s="42"/>
    </row>
    <row r="56" spans="1:14">
      <c r="A56" s="372" t="s">
        <v>210</v>
      </c>
      <c r="B56" s="372"/>
      <c r="C56" s="372"/>
      <c r="D56" s="372"/>
      <c r="E56" s="372"/>
      <c r="F56" s="372"/>
      <c r="G56" s="372"/>
      <c r="H56" s="372"/>
      <c r="I56" s="372"/>
      <c r="J56" s="372"/>
      <c r="K56" s="372"/>
      <c r="L56" s="372"/>
      <c r="M56" s="372"/>
      <c r="N56" s="372"/>
    </row>
    <row r="57" spans="1:14">
      <c r="A57" s="205" t="s">
        <v>99</v>
      </c>
      <c r="B57" s="206"/>
      <c r="C57" s="206"/>
      <c r="D57" s="206"/>
      <c r="E57" s="206"/>
      <c r="F57" s="206"/>
      <c r="G57" s="206"/>
      <c r="H57" s="206"/>
      <c r="I57" s="206"/>
      <c r="J57" s="207" t="s">
        <v>130</v>
      </c>
      <c r="K57" s="206"/>
      <c r="L57" s="208"/>
      <c r="M57" s="206"/>
      <c r="N57" s="209"/>
    </row>
    <row r="58" spans="1:14">
      <c r="A58" s="370" t="s">
        <v>89</v>
      </c>
      <c r="B58" s="328" t="s">
        <v>81</v>
      </c>
      <c r="C58" s="328"/>
      <c r="D58" s="328" t="s">
        <v>82</v>
      </c>
      <c r="E58" s="328"/>
      <c r="F58" s="328"/>
      <c r="G58" s="328" t="s">
        <v>83</v>
      </c>
      <c r="H58" s="328"/>
      <c r="I58" s="192"/>
      <c r="J58" s="354" t="s">
        <v>84</v>
      </c>
      <c r="K58" s="354"/>
      <c r="L58" s="354"/>
      <c r="M58" s="328" t="s">
        <v>132</v>
      </c>
      <c r="N58" s="328"/>
    </row>
    <row r="59" spans="1:14">
      <c r="A59" s="352"/>
      <c r="B59" s="373" t="s">
        <v>74</v>
      </c>
      <c r="C59" s="354" t="s">
        <v>80</v>
      </c>
      <c r="D59" s="96" t="s">
        <v>77</v>
      </c>
      <c r="E59" s="190" t="s">
        <v>78</v>
      </c>
      <c r="F59" s="195" t="s">
        <v>79</v>
      </c>
      <c r="G59" s="328" t="s">
        <v>32</v>
      </c>
      <c r="H59" s="328"/>
      <c r="I59" s="192"/>
      <c r="J59" s="354" t="s">
        <v>87</v>
      </c>
      <c r="K59" s="355" t="s">
        <v>125</v>
      </c>
      <c r="L59" s="354" t="s">
        <v>86</v>
      </c>
      <c r="M59" s="354" t="s">
        <v>128</v>
      </c>
      <c r="N59" s="328" t="s">
        <v>129</v>
      </c>
    </row>
    <row r="60" spans="1:14">
      <c r="A60" s="353"/>
      <c r="B60" s="373"/>
      <c r="C60" s="354"/>
      <c r="D60" s="96" t="s">
        <v>72</v>
      </c>
      <c r="E60" s="190" t="s">
        <v>72</v>
      </c>
      <c r="F60" s="195" t="s">
        <v>72</v>
      </c>
      <c r="G60" s="190" t="s">
        <v>72</v>
      </c>
      <c r="H60" s="190" t="s">
        <v>36</v>
      </c>
      <c r="I60" s="192"/>
      <c r="J60" s="354"/>
      <c r="K60" s="356"/>
      <c r="L60" s="354"/>
      <c r="M60" s="354"/>
      <c r="N60" s="328"/>
    </row>
    <row r="61" spans="1:14">
      <c r="A61" s="49" t="s">
        <v>71</v>
      </c>
      <c r="B61" s="68"/>
      <c r="C61" s="32"/>
      <c r="D61" s="69"/>
      <c r="E61" s="32"/>
      <c r="F61" s="36"/>
      <c r="G61" s="192"/>
      <c r="H61" s="36"/>
      <c r="I61" s="192"/>
      <c r="J61" s="39"/>
      <c r="K61" s="39"/>
      <c r="L61" s="39"/>
      <c r="M61" s="191"/>
      <c r="N61" s="193"/>
    </row>
    <row r="62" spans="1:14">
      <c r="A62" s="45" t="s">
        <v>117</v>
      </c>
      <c r="B62" s="286" t="s">
        <v>114</v>
      </c>
      <c r="C62" s="270">
        <v>75</v>
      </c>
      <c r="D62" s="287">
        <v>0</v>
      </c>
      <c r="E62" s="285">
        <v>0</v>
      </c>
      <c r="F62" s="284">
        <v>0</v>
      </c>
      <c r="G62" s="103">
        <f>SUM(D62:F62)</f>
        <v>0</v>
      </c>
      <c r="H62" s="50">
        <f>G62*C62</f>
        <v>0</v>
      </c>
      <c r="I62" s="192"/>
      <c r="J62" s="4">
        <f>AVERAGE(D62:F62)*H$20</f>
        <v>0</v>
      </c>
      <c r="K62" s="285">
        <v>1</v>
      </c>
      <c r="L62" s="11">
        <f>IF(J62&gt;0,J62*K62,0)</f>
        <v>0</v>
      </c>
      <c r="M62" s="212" t="str">
        <f t="shared" ref="M62:M69" si="10">(IFERROR(AVERAGEIF(D62:F62,"&gt;0",D62:F62),"0"))</f>
        <v>0</v>
      </c>
      <c r="N62" s="4">
        <f t="shared" ref="N62:N69" si="11">IFERROR((L62/(M62*K62)),0)</f>
        <v>0</v>
      </c>
    </row>
    <row r="63" spans="1:14">
      <c r="A63" s="45" t="s">
        <v>85</v>
      </c>
      <c r="B63" s="286" t="s">
        <v>76</v>
      </c>
      <c r="C63" s="270">
        <v>160</v>
      </c>
      <c r="D63" s="287">
        <v>0</v>
      </c>
      <c r="E63" s="285">
        <v>0</v>
      </c>
      <c r="F63" s="284">
        <v>0</v>
      </c>
      <c r="G63" s="103">
        <f t="shared" ref="G63:G67" si="12">SUM(D63:F63)</f>
        <v>0</v>
      </c>
      <c r="H63" s="50">
        <f t="shared" ref="H63:H69" si="13">G63*C63</f>
        <v>0</v>
      </c>
      <c r="I63" s="192"/>
      <c r="J63" s="4">
        <f t="shared" ref="J63:J69" si="14">AVERAGE(D63:F63)*H$20</f>
        <v>0</v>
      </c>
      <c r="K63" s="285">
        <v>8</v>
      </c>
      <c r="L63" s="11">
        <f t="shared" ref="L63:L69" si="15">IF(J63&gt;0,J63*K63,0)</f>
        <v>0</v>
      </c>
      <c r="M63" s="212" t="str">
        <f t="shared" si="10"/>
        <v>0</v>
      </c>
      <c r="N63" s="4">
        <f t="shared" si="11"/>
        <v>0</v>
      </c>
    </row>
    <row r="64" spans="1:14">
      <c r="A64" s="45" t="s">
        <v>68</v>
      </c>
      <c r="B64" s="286" t="s">
        <v>76</v>
      </c>
      <c r="C64" s="270">
        <v>50</v>
      </c>
      <c r="D64" s="287">
        <v>0</v>
      </c>
      <c r="E64" s="285">
        <v>0</v>
      </c>
      <c r="F64" s="284">
        <v>0</v>
      </c>
      <c r="G64" s="103">
        <f t="shared" si="12"/>
        <v>0</v>
      </c>
      <c r="H64" s="50">
        <f t="shared" si="13"/>
        <v>0</v>
      </c>
      <c r="I64" s="192"/>
      <c r="J64" s="4">
        <f t="shared" si="14"/>
        <v>0</v>
      </c>
      <c r="K64" s="285">
        <v>8</v>
      </c>
      <c r="L64" s="11">
        <f t="shared" si="15"/>
        <v>0</v>
      </c>
      <c r="M64" s="212" t="str">
        <f t="shared" si="10"/>
        <v>0</v>
      </c>
      <c r="N64" s="4">
        <f t="shared" si="11"/>
        <v>0</v>
      </c>
    </row>
    <row r="65" spans="1:14">
      <c r="A65" s="45" t="s">
        <v>69</v>
      </c>
      <c r="B65" s="286" t="s">
        <v>76</v>
      </c>
      <c r="C65" s="270">
        <v>120</v>
      </c>
      <c r="D65" s="287">
        <v>0</v>
      </c>
      <c r="E65" s="285">
        <v>0</v>
      </c>
      <c r="F65" s="284">
        <v>0</v>
      </c>
      <c r="G65" s="103">
        <f t="shared" si="12"/>
        <v>0</v>
      </c>
      <c r="H65" s="50">
        <f t="shared" si="13"/>
        <v>0</v>
      </c>
      <c r="I65" s="192"/>
      <c r="J65" s="4">
        <f t="shared" si="14"/>
        <v>0</v>
      </c>
      <c r="K65" s="285">
        <v>8</v>
      </c>
      <c r="L65" s="11">
        <f t="shared" si="15"/>
        <v>0</v>
      </c>
      <c r="M65" s="212" t="str">
        <f t="shared" si="10"/>
        <v>0</v>
      </c>
      <c r="N65" s="4">
        <f t="shared" si="11"/>
        <v>0</v>
      </c>
    </row>
    <row r="66" spans="1:14">
      <c r="A66" s="45" t="s">
        <v>119</v>
      </c>
      <c r="B66" s="286" t="s">
        <v>156</v>
      </c>
      <c r="C66" s="270">
        <v>15</v>
      </c>
      <c r="D66" s="287">
        <v>0</v>
      </c>
      <c r="E66" s="285">
        <v>0</v>
      </c>
      <c r="F66" s="284">
        <v>0</v>
      </c>
      <c r="G66" s="103">
        <f t="shared" si="12"/>
        <v>0</v>
      </c>
      <c r="H66" s="50">
        <f t="shared" si="13"/>
        <v>0</v>
      </c>
      <c r="I66" s="192"/>
      <c r="J66" s="4">
        <f t="shared" si="14"/>
        <v>0</v>
      </c>
      <c r="K66" s="285">
        <v>1</v>
      </c>
      <c r="L66" s="11">
        <f t="shared" si="15"/>
        <v>0</v>
      </c>
      <c r="M66" s="212" t="str">
        <f t="shared" si="10"/>
        <v>0</v>
      </c>
      <c r="N66" s="4">
        <f t="shared" si="11"/>
        <v>0</v>
      </c>
    </row>
    <row r="67" spans="1:14">
      <c r="A67" s="45" t="s">
        <v>115</v>
      </c>
      <c r="B67" s="286" t="s">
        <v>114</v>
      </c>
      <c r="C67" s="270">
        <v>40</v>
      </c>
      <c r="D67" s="287">
        <v>0</v>
      </c>
      <c r="E67" s="285">
        <v>0</v>
      </c>
      <c r="F67" s="284">
        <v>0</v>
      </c>
      <c r="G67" s="103">
        <f t="shared" si="12"/>
        <v>0</v>
      </c>
      <c r="H67" s="50">
        <f t="shared" si="13"/>
        <v>0</v>
      </c>
      <c r="I67" s="192"/>
      <c r="J67" s="4">
        <f t="shared" si="14"/>
        <v>0</v>
      </c>
      <c r="K67" s="285">
        <v>1</v>
      </c>
      <c r="L67" s="11">
        <f t="shared" si="15"/>
        <v>0</v>
      </c>
      <c r="M67" s="212" t="str">
        <f t="shared" si="10"/>
        <v>0</v>
      </c>
      <c r="N67" s="4">
        <f t="shared" si="11"/>
        <v>0</v>
      </c>
    </row>
    <row r="68" spans="1:14">
      <c r="A68" s="45" t="s">
        <v>116</v>
      </c>
      <c r="B68" s="286"/>
      <c r="C68" s="270">
        <v>0</v>
      </c>
      <c r="D68" s="287">
        <v>0</v>
      </c>
      <c r="E68" s="285">
        <v>0</v>
      </c>
      <c r="F68" s="284">
        <v>0</v>
      </c>
      <c r="G68" s="103">
        <f>SUM(D68:F68)</f>
        <v>0</v>
      </c>
      <c r="H68" s="50">
        <f t="shared" si="13"/>
        <v>0</v>
      </c>
      <c r="I68" s="192"/>
      <c r="J68" s="4">
        <f t="shared" si="14"/>
        <v>0</v>
      </c>
      <c r="K68" s="285">
        <v>0.25</v>
      </c>
      <c r="L68" s="11">
        <f t="shared" si="15"/>
        <v>0</v>
      </c>
      <c r="M68" s="212" t="str">
        <f t="shared" si="10"/>
        <v>0</v>
      </c>
      <c r="N68" s="4">
        <f t="shared" si="11"/>
        <v>0</v>
      </c>
    </row>
    <row r="69" spans="1:14">
      <c r="A69" s="45" t="s">
        <v>70</v>
      </c>
      <c r="B69" s="286" t="s">
        <v>75</v>
      </c>
      <c r="C69" s="270">
        <v>9</v>
      </c>
      <c r="D69" s="287">
        <v>0</v>
      </c>
      <c r="E69" s="285">
        <v>0</v>
      </c>
      <c r="F69" s="284">
        <v>0</v>
      </c>
      <c r="G69" s="103">
        <f>SUM(D69:F69)</f>
        <v>0</v>
      </c>
      <c r="H69" s="50">
        <f t="shared" si="13"/>
        <v>0</v>
      </c>
      <c r="I69" s="192"/>
      <c r="J69" s="4">
        <f t="shared" si="14"/>
        <v>0</v>
      </c>
      <c r="K69" s="285">
        <v>0.3</v>
      </c>
      <c r="L69" s="11">
        <f t="shared" si="15"/>
        <v>0</v>
      </c>
      <c r="M69" s="212" t="str">
        <f t="shared" si="10"/>
        <v>0</v>
      </c>
      <c r="N69" s="4">
        <f t="shared" si="11"/>
        <v>0</v>
      </c>
    </row>
    <row r="70" spans="1:14">
      <c r="A70" s="46" t="s">
        <v>56</v>
      </c>
      <c r="B70" s="191"/>
      <c r="C70" s="39"/>
      <c r="D70" s="192"/>
      <c r="E70" s="39"/>
      <c r="F70" s="100"/>
      <c r="G70" s="115"/>
      <c r="H70" s="41">
        <f>SUM(H62:H69)</f>
        <v>0</v>
      </c>
      <c r="I70" s="192"/>
      <c r="J70" s="39"/>
      <c r="K70" s="39"/>
      <c r="L70" s="39"/>
      <c r="M70" s="191"/>
      <c r="N70" s="193"/>
    </row>
    <row r="71" spans="1:14" ht="6.95" customHeight="1">
      <c r="A71" s="47"/>
      <c r="B71" s="191"/>
      <c r="C71" s="39"/>
      <c r="D71" s="192"/>
      <c r="E71" s="39"/>
      <c r="F71" s="100"/>
      <c r="G71" s="115"/>
      <c r="H71" s="52"/>
      <c r="I71" s="192"/>
      <c r="J71" s="39"/>
      <c r="K71" s="39"/>
      <c r="L71" s="39"/>
      <c r="M71" s="191"/>
      <c r="N71" s="193"/>
    </row>
    <row r="72" spans="1:14">
      <c r="A72" s="48" t="s">
        <v>226</v>
      </c>
      <c r="B72" s="286" t="s">
        <v>123</v>
      </c>
      <c r="C72" s="270">
        <v>250</v>
      </c>
      <c r="D72" s="296">
        <v>0</v>
      </c>
      <c r="E72" s="297">
        <v>1</v>
      </c>
      <c r="F72" s="284">
        <v>0</v>
      </c>
      <c r="G72" s="103">
        <f>SUM(D72:F72)</f>
        <v>1</v>
      </c>
      <c r="H72" s="50">
        <f>G72*C72</f>
        <v>250</v>
      </c>
      <c r="I72" s="192"/>
      <c r="J72" s="4">
        <f>AVERAGE(D72:F72)*H$20</f>
        <v>1863.9279999999994</v>
      </c>
      <c r="K72" s="86">
        <v>1</v>
      </c>
      <c r="L72" s="11">
        <f>IF(J72&gt;0,J72,0)</f>
        <v>1863.9279999999994</v>
      </c>
      <c r="M72" s="212">
        <f t="shared" ref="M72" si="16">(IFERROR(AVERAGEIF(D72:F72,"&gt;0",D72:F72),"0"))</f>
        <v>1</v>
      </c>
      <c r="N72" s="4">
        <f>IFERROR((L72/(M72*K72)),0)</f>
        <v>1863.9279999999994</v>
      </c>
    </row>
    <row r="73" spans="1:14" ht="6.95" customHeight="1">
      <c r="A73" s="47"/>
      <c r="B73" s="191"/>
      <c r="C73" s="39"/>
      <c r="D73" s="192"/>
      <c r="E73" s="39"/>
      <c r="F73" s="100"/>
      <c r="G73" s="115"/>
      <c r="H73" s="52"/>
      <c r="I73" s="192"/>
      <c r="J73" s="39"/>
      <c r="K73" s="39"/>
      <c r="L73" s="39"/>
      <c r="M73" s="191"/>
      <c r="N73" s="193"/>
    </row>
    <row r="74" spans="1:14">
      <c r="A74" s="48" t="s">
        <v>118</v>
      </c>
      <c r="B74" s="286" t="s">
        <v>123</v>
      </c>
      <c r="C74" s="270">
        <v>600</v>
      </c>
      <c r="D74" s="298">
        <v>0</v>
      </c>
      <c r="E74" s="293">
        <v>0</v>
      </c>
      <c r="F74" s="284">
        <v>0</v>
      </c>
      <c r="G74" s="123">
        <f>SUM(D74:F74)</f>
        <v>0</v>
      </c>
      <c r="H74" s="50">
        <f>G74*C74</f>
        <v>0</v>
      </c>
      <c r="I74" s="24"/>
      <c r="J74" s="4">
        <f t="shared" ref="J74:J75" si="17">AVERAGE(D74:F74)*H$20</f>
        <v>0</v>
      </c>
      <c r="K74" s="86">
        <v>1</v>
      </c>
      <c r="L74" s="11">
        <f>IF(J74&gt;0,J74,0)</f>
        <v>0</v>
      </c>
      <c r="M74" s="212" t="str">
        <f t="shared" ref="M74:M75" si="18">(IFERROR(AVERAGEIF(D74:F74,"&gt;0",D74:F74),"0"))</f>
        <v>0</v>
      </c>
      <c r="N74" s="4">
        <f>IFERROR((L74/(M74*K74)),0)</f>
        <v>0</v>
      </c>
    </row>
    <row r="75" spans="1:14">
      <c r="A75" s="48" t="s">
        <v>227</v>
      </c>
      <c r="B75" s="286" t="s">
        <v>123</v>
      </c>
      <c r="C75" s="270">
        <v>250</v>
      </c>
      <c r="D75" s="298">
        <v>2</v>
      </c>
      <c r="E75" s="293">
        <v>2</v>
      </c>
      <c r="F75" s="284">
        <v>2</v>
      </c>
      <c r="G75" s="103">
        <f>SUM(D75:F75)</f>
        <v>6</v>
      </c>
      <c r="H75" s="53">
        <f>G75*C75</f>
        <v>1500</v>
      </c>
      <c r="I75" s="24"/>
      <c r="J75" s="4">
        <f t="shared" si="17"/>
        <v>11183.567999999997</v>
      </c>
      <c r="K75" s="86">
        <v>1</v>
      </c>
      <c r="L75" s="11">
        <f>IF(J75&gt;0,J75,0)</f>
        <v>11183.567999999997</v>
      </c>
      <c r="M75" s="212">
        <f t="shared" si="18"/>
        <v>2</v>
      </c>
      <c r="N75" s="4">
        <f>IFERROR((L75/(M75*K75)),0)</f>
        <v>5591.7839999999987</v>
      </c>
    </row>
    <row r="76" spans="1:14" ht="15.75" thickBot="1">
      <c r="A76" s="46" t="s">
        <v>32</v>
      </c>
      <c r="B76" s="191"/>
      <c r="C76" s="39"/>
      <c r="D76" s="192"/>
      <c r="E76" s="39"/>
      <c r="F76" s="193"/>
      <c r="G76" s="192"/>
      <c r="H76" s="54">
        <f>SUM(H70:H75)</f>
        <v>1750</v>
      </c>
      <c r="I76" s="192"/>
      <c r="J76" s="39"/>
      <c r="K76" s="39"/>
      <c r="L76" s="39"/>
      <c r="M76" s="191"/>
      <c r="N76" s="193"/>
    </row>
    <row r="77" spans="1:14" ht="6.95" customHeight="1">
      <c r="A77" s="39"/>
      <c r="B77" s="220"/>
      <c r="C77" s="39"/>
      <c r="D77" s="221"/>
      <c r="E77" s="39"/>
      <c r="F77" s="222"/>
      <c r="G77" s="221"/>
      <c r="H77" s="222"/>
      <c r="I77" s="192"/>
      <c r="J77" s="39"/>
      <c r="K77" s="39"/>
      <c r="L77" s="39"/>
      <c r="M77" s="220"/>
      <c r="N77" s="222"/>
    </row>
    <row r="78" spans="1:14">
      <c r="A78" s="68"/>
      <c r="B78" s="69"/>
      <c r="C78" s="69"/>
      <c r="D78" s="69"/>
      <c r="E78" s="69"/>
      <c r="F78" s="69"/>
      <c r="G78" s="69"/>
      <c r="H78" s="69"/>
      <c r="I78" s="69"/>
      <c r="J78" s="69"/>
      <c r="K78" s="69"/>
      <c r="L78" s="69"/>
      <c r="M78" s="69"/>
      <c r="N78" s="36"/>
    </row>
    <row r="79" spans="1:14">
      <c r="A79" s="61" t="s">
        <v>92</v>
      </c>
      <c r="B79" s="221"/>
      <c r="C79" s="221"/>
      <c r="D79" s="221"/>
      <c r="E79" s="221"/>
      <c r="F79" s="221"/>
      <c r="G79" s="221"/>
      <c r="H79" s="221"/>
      <c r="I79" s="221"/>
      <c r="J79" s="221"/>
      <c r="K79" s="221"/>
      <c r="L79" s="221"/>
      <c r="M79" s="221"/>
      <c r="N79" s="222"/>
    </row>
    <row r="80" spans="1:14">
      <c r="A80" s="220" t="s">
        <v>249</v>
      </c>
      <c r="B80" s="221"/>
      <c r="C80" s="221"/>
      <c r="D80" s="221"/>
      <c r="E80" s="221"/>
      <c r="F80" s="221"/>
      <c r="G80" s="221"/>
      <c r="H80" s="221"/>
      <c r="I80" s="221"/>
      <c r="J80" s="221"/>
      <c r="K80" s="221"/>
      <c r="L80" s="221"/>
      <c r="M80" s="221"/>
      <c r="N80" s="222"/>
    </row>
    <row r="81" spans="1:14" ht="28.5" customHeight="1">
      <c r="A81" s="343" t="s">
        <v>250</v>
      </c>
      <c r="B81" s="344"/>
      <c r="C81" s="344"/>
      <c r="D81" s="344"/>
      <c r="E81" s="344"/>
      <c r="F81" s="344"/>
      <c r="G81" s="344"/>
      <c r="H81" s="344"/>
      <c r="I81" s="344"/>
      <c r="J81" s="344"/>
      <c r="K81" s="344"/>
      <c r="L81" s="344"/>
      <c r="M81" s="221"/>
      <c r="N81" s="222"/>
    </row>
    <row r="82" spans="1:14">
      <c r="A82" s="220" t="s">
        <v>162</v>
      </c>
      <c r="B82" s="221"/>
      <c r="C82" s="221"/>
      <c r="D82" s="221"/>
      <c r="E82" s="221"/>
      <c r="F82" s="221"/>
      <c r="G82" s="221"/>
      <c r="H82" s="221"/>
      <c r="I82" s="221"/>
      <c r="J82" s="221"/>
      <c r="K82" s="221"/>
      <c r="L82" s="221"/>
      <c r="M82" s="221"/>
      <c r="N82" s="222"/>
    </row>
    <row r="83" spans="1:14">
      <c r="A83" s="67" t="s">
        <v>163</v>
      </c>
      <c r="B83" s="43"/>
      <c r="C83" s="43"/>
      <c r="D83" s="43"/>
      <c r="E83" s="43"/>
      <c r="F83" s="43"/>
      <c r="G83" s="43"/>
      <c r="H83" s="43"/>
      <c r="I83" s="43"/>
      <c r="J83" s="43"/>
      <c r="K83" s="43"/>
      <c r="L83" s="43"/>
      <c r="M83" s="43"/>
      <c r="N83" s="42"/>
    </row>
  </sheetData>
  <sheetProtection password="DE12" sheet="1" objects="1" scenarios="1"/>
  <customSheetViews>
    <customSheetView guid="{37121DBC-FFEF-44A5-987A-111F629EB2CC}" scale="75" showPageBreaks="1" view="pageLayout" topLeftCell="A22">
      <selection activeCell="A49" sqref="A49:L49"/>
    </customSheetView>
  </customSheetViews>
  <mergeCells count="44">
    <mergeCell ref="A1:N1"/>
    <mergeCell ref="A2:N2"/>
    <mergeCell ref="A3:N3"/>
    <mergeCell ref="M28:M29"/>
    <mergeCell ref="F8:H8"/>
    <mergeCell ref="B8:B9"/>
    <mergeCell ref="A8:A9"/>
    <mergeCell ref="C8:E8"/>
    <mergeCell ref="J8:J9"/>
    <mergeCell ref="A22:N22"/>
    <mergeCell ref="B28:B29"/>
    <mergeCell ref="C28:C29"/>
    <mergeCell ref="G28:H28"/>
    <mergeCell ref="J28:J29"/>
    <mergeCell ref="K28:K29"/>
    <mergeCell ref="L28:L29"/>
    <mergeCell ref="N59:N60"/>
    <mergeCell ref="N28:N29"/>
    <mergeCell ref="M27:N27"/>
    <mergeCell ref="A5:N5"/>
    <mergeCell ref="A6:N6"/>
    <mergeCell ref="A51:L51"/>
    <mergeCell ref="A27:A29"/>
    <mergeCell ref="B27:C27"/>
    <mergeCell ref="D27:F27"/>
    <mergeCell ref="G27:H27"/>
    <mergeCell ref="J27:L27"/>
    <mergeCell ref="A23:N23"/>
    <mergeCell ref="A81:L81"/>
    <mergeCell ref="A25:N25"/>
    <mergeCell ref="A56:N56"/>
    <mergeCell ref="A58:A60"/>
    <mergeCell ref="B58:C58"/>
    <mergeCell ref="D58:F58"/>
    <mergeCell ref="G58:H58"/>
    <mergeCell ref="J58:L58"/>
    <mergeCell ref="M58:N58"/>
    <mergeCell ref="B59:B60"/>
    <mergeCell ref="C59:C60"/>
    <mergeCell ref="G59:H59"/>
    <mergeCell ref="J59:J60"/>
    <mergeCell ref="K59:K60"/>
    <mergeCell ref="L59:L60"/>
    <mergeCell ref="M59:M60"/>
  </mergeCells>
  <printOptions horizontalCentered="1"/>
  <pageMargins left="0.25" right="0.25" top="0.5" bottom="0.5" header="0.3" footer="0.3"/>
  <pageSetup scale="67" fitToHeight="2" orientation="landscape" r:id="rId1"/>
  <headerFooter>
    <oddHeader>&amp;C&amp;"-,Bold"Attachment C</oddHeader>
    <oddFooter>&amp;LOctober 31, 2013&amp;R&amp;A</oddFooter>
  </headerFooter>
  <rowBreaks count="1" manualBreakCount="1">
    <brk id="54" max="13" man="1"/>
  </rowBreaks>
</worksheet>
</file>

<file path=xl/worksheets/sheet5.xml><?xml version="1.0" encoding="utf-8"?>
<worksheet xmlns="http://schemas.openxmlformats.org/spreadsheetml/2006/main" xmlns:r="http://schemas.openxmlformats.org/officeDocument/2006/relationships">
  <dimension ref="A1:K30"/>
  <sheetViews>
    <sheetView showGridLines="0" showRowColHeaders="0" view="pageBreakPreview" zoomScale="60" zoomScaleNormal="120" zoomScalePageLayoutView="85" workbookViewId="0">
      <selection activeCell="F13" sqref="F13 H13"/>
    </sheetView>
  </sheetViews>
  <sheetFormatPr defaultRowHeight="15"/>
  <cols>
    <col min="1" max="1" width="26" customWidth="1"/>
    <col min="3" max="3" width="10.7109375" bestFit="1" customWidth="1"/>
    <col min="4" max="5" width="10.5703125" customWidth="1"/>
    <col min="6" max="6" width="9.7109375" bestFit="1" customWidth="1"/>
    <col min="7" max="8" width="9.5703125" customWidth="1"/>
    <col min="9" max="9" width="9.42578125" bestFit="1" customWidth="1"/>
    <col min="10" max="10" width="9.28515625" bestFit="1" customWidth="1"/>
    <col min="11" max="11" width="10.7109375" bestFit="1" customWidth="1"/>
  </cols>
  <sheetData>
    <row r="1" spans="1:11">
      <c r="A1" s="302" t="s">
        <v>0</v>
      </c>
      <c r="B1" s="302"/>
      <c r="C1" s="302"/>
      <c r="D1" s="302"/>
      <c r="E1" s="302"/>
      <c r="F1" s="302"/>
      <c r="G1" s="302"/>
      <c r="H1" s="302"/>
      <c r="I1" s="302"/>
      <c r="J1" s="302"/>
      <c r="K1" s="302"/>
    </row>
    <row r="2" spans="1:11" ht="15.75">
      <c r="A2" s="302" t="s">
        <v>204</v>
      </c>
      <c r="B2" s="302"/>
      <c r="C2" s="302"/>
      <c r="D2" s="302"/>
      <c r="E2" s="302"/>
      <c r="F2" s="302"/>
      <c r="G2" s="302"/>
      <c r="H2" s="302"/>
      <c r="I2" s="302"/>
      <c r="J2" s="302"/>
      <c r="K2" s="302"/>
    </row>
    <row r="3" spans="1:11">
      <c r="A3" s="302" t="s">
        <v>105</v>
      </c>
      <c r="B3" s="302"/>
      <c r="C3" s="302"/>
      <c r="D3" s="302"/>
      <c r="E3" s="302"/>
      <c r="F3" s="302"/>
      <c r="G3" s="302"/>
      <c r="H3" s="302"/>
      <c r="I3" s="302"/>
      <c r="J3" s="302"/>
      <c r="K3" s="302"/>
    </row>
    <row r="4" spans="1:11" ht="7.35" customHeight="1">
      <c r="A4" s="9"/>
      <c r="B4" s="9"/>
      <c r="C4" s="9"/>
      <c r="D4" s="9"/>
      <c r="E4" s="9"/>
      <c r="F4" s="9"/>
      <c r="G4" s="9"/>
      <c r="H4" s="9"/>
      <c r="I4" s="9"/>
      <c r="J4" s="9"/>
      <c r="K4" s="9"/>
    </row>
    <row r="5" spans="1:11">
      <c r="A5" s="304" t="s">
        <v>9</v>
      </c>
      <c r="B5" s="304"/>
      <c r="C5" s="304"/>
      <c r="D5" s="304"/>
      <c r="E5" s="304"/>
      <c r="F5" s="304"/>
      <c r="G5" s="304"/>
      <c r="H5" s="304"/>
      <c r="I5" s="304"/>
      <c r="J5" s="304"/>
      <c r="K5" s="304"/>
    </row>
    <row r="6" spans="1:11">
      <c r="A6" s="388" t="s">
        <v>8</v>
      </c>
      <c r="B6" s="388"/>
      <c r="C6" s="388"/>
      <c r="D6" s="388"/>
      <c r="E6" s="388"/>
      <c r="F6" s="388"/>
      <c r="G6" s="388"/>
      <c r="H6" s="388"/>
      <c r="I6" s="388"/>
      <c r="J6" s="388"/>
      <c r="K6" s="388"/>
    </row>
    <row r="7" spans="1:11" ht="7.35" customHeight="1"/>
    <row r="8" spans="1:11">
      <c r="A8" s="377" t="s">
        <v>89</v>
      </c>
      <c r="B8" s="370" t="s">
        <v>127</v>
      </c>
      <c r="C8" s="383" t="s">
        <v>208</v>
      </c>
      <c r="D8" s="328"/>
      <c r="E8" s="328"/>
      <c r="F8" s="328"/>
      <c r="G8" s="328"/>
      <c r="H8" s="328"/>
      <c r="I8" s="328"/>
      <c r="J8" s="328"/>
      <c r="K8" s="328"/>
    </row>
    <row r="9" spans="1:11" ht="15" customHeight="1">
      <c r="A9" s="326"/>
      <c r="B9" s="352"/>
      <c r="C9" s="384" t="s">
        <v>6</v>
      </c>
      <c r="D9" s="384"/>
      <c r="E9" s="384"/>
      <c r="F9" s="385" t="s">
        <v>131</v>
      </c>
      <c r="G9" s="386"/>
      <c r="H9" s="387"/>
      <c r="I9" s="328" t="s">
        <v>133</v>
      </c>
      <c r="J9" s="328"/>
      <c r="K9" s="328"/>
    </row>
    <row r="10" spans="1:11" ht="30">
      <c r="A10" s="378"/>
      <c r="B10" s="353"/>
      <c r="C10" s="132" t="s">
        <v>135</v>
      </c>
      <c r="D10" s="94" t="s">
        <v>128</v>
      </c>
      <c r="E10" s="95" t="s">
        <v>129</v>
      </c>
      <c r="F10" s="94" t="s">
        <v>135</v>
      </c>
      <c r="G10" s="94" t="s">
        <v>128</v>
      </c>
      <c r="H10" s="93" t="s">
        <v>129</v>
      </c>
      <c r="I10" s="94" t="s">
        <v>135</v>
      </c>
      <c r="J10" s="94" t="s">
        <v>128</v>
      </c>
      <c r="K10" s="93" t="s">
        <v>129</v>
      </c>
    </row>
    <row r="11" spans="1:11">
      <c r="A11" s="61" t="s">
        <v>71</v>
      </c>
      <c r="B11" s="39"/>
      <c r="C11" s="20"/>
      <c r="D11" s="20"/>
      <c r="E11" s="20"/>
      <c r="F11" s="60"/>
      <c r="G11" s="20"/>
      <c r="H11" s="38"/>
      <c r="I11" s="43"/>
      <c r="J11" s="20"/>
      <c r="K11" s="38"/>
    </row>
    <row r="12" spans="1:11">
      <c r="A12" s="62" t="s">
        <v>117</v>
      </c>
      <c r="B12" s="97" t="s">
        <v>114</v>
      </c>
      <c r="C12" s="121">
        <f>+'III PatientMeal Plan'!L28+'III PatientMeal Plan'!L60</f>
        <v>8525.5</v>
      </c>
      <c r="D12" s="122">
        <f>IF(ISERROR(C12/E12),0,C12/E12)</f>
        <v>1.9666666666666666</v>
      </c>
      <c r="E12" s="121">
        <f>+'III PatientMeal Plan'!N28+'III PatientMeal Plan'!N60</f>
        <v>4335</v>
      </c>
      <c r="F12" s="113">
        <f>+'IV StaffOthMealPlans'!L31+'IV StaffOthMealPlans'!L62</f>
        <v>14644.328</v>
      </c>
      <c r="G12" s="122">
        <f>IF(ISERROR(F12/H12),0,F12/H12)</f>
        <v>2</v>
      </c>
      <c r="H12" s="50">
        <f>+'IV StaffOthMealPlans'!N31+'IV StaffOthMealPlans'!N62</f>
        <v>7322.1639999999998</v>
      </c>
      <c r="I12" s="102">
        <f t="shared" ref="I12:I19" si="0">+C12+F12</f>
        <v>23169.828000000001</v>
      </c>
      <c r="J12" s="122">
        <f>IF(ISERROR(I12/K12),0,I12/K12)</f>
        <v>1.9876041891492648</v>
      </c>
      <c r="K12" s="50">
        <f>+H12+E12</f>
        <v>11657.164000000001</v>
      </c>
    </row>
    <row r="13" spans="1:11">
      <c r="A13" s="62" t="s">
        <v>85</v>
      </c>
      <c r="B13" s="97" t="s">
        <v>76</v>
      </c>
      <c r="C13" s="121">
        <f>+'III PatientMeal Plan'!L29+'III PatientMeal Plan'!L61</f>
        <v>34680</v>
      </c>
      <c r="D13" s="122">
        <f t="shared" ref="D13:D27" si="1">IF(ISERROR(C13/E13),0,C13/E13)</f>
        <v>8</v>
      </c>
      <c r="E13" s="121">
        <f>+'III PatientMeal Plan'!N29+'III PatientMeal Plan'!N61</f>
        <v>4335</v>
      </c>
      <c r="F13" s="113">
        <f>+'IV StaffOthMealPlans'!L32+'IV StaffOthMealPlans'!L63</f>
        <v>58577.311999999998</v>
      </c>
      <c r="G13" s="122">
        <f t="shared" ref="G13:G27" si="2">IF(ISERROR(F13/H13),0,F13/H13)</f>
        <v>8</v>
      </c>
      <c r="H13" s="50">
        <f>+'IV StaffOthMealPlans'!N32+'IV StaffOthMealPlans'!N63</f>
        <v>7322.1639999999998</v>
      </c>
      <c r="I13" s="102">
        <f t="shared" si="0"/>
        <v>93257.312000000005</v>
      </c>
      <c r="J13" s="122">
        <f t="shared" ref="J13:J27" si="3">IF(ISERROR(I13/K13),0,I13/K13)</f>
        <v>8</v>
      </c>
      <c r="K13" s="50">
        <f t="shared" ref="K13:K19" si="4">+H13+E13</f>
        <v>11657.164000000001</v>
      </c>
    </row>
    <row r="14" spans="1:11">
      <c r="A14" s="62" t="s">
        <v>68</v>
      </c>
      <c r="B14" s="97" t="s">
        <v>76</v>
      </c>
      <c r="C14" s="121">
        <f>+'III PatientMeal Plan'!L30+'III PatientMeal Plan'!L62</f>
        <v>12716</v>
      </c>
      <c r="D14" s="122">
        <f t="shared" si="1"/>
        <v>4</v>
      </c>
      <c r="E14" s="121">
        <f>+'III PatientMeal Plan'!N30+'III PatientMeal Plan'!N62</f>
        <v>3179</v>
      </c>
      <c r="F14" s="113">
        <f>+'IV StaffOthMealPlans'!L33+'IV StaffOthMealPlans'!L64</f>
        <v>19525.770666666664</v>
      </c>
      <c r="G14" s="122">
        <f t="shared" si="2"/>
        <v>8</v>
      </c>
      <c r="H14" s="50">
        <f>+'IV StaffOthMealPlans'!N33+'IV StaffOthMealPlans'!N64</f>
        <v>2440.721333333333</v>
      </c>
      <c r="I14" s="102">
        <f t="shared" si="0"/>
        <v>32241.770666666664</v>
      </c>
      <c r="J14" s="122">
        <f t="shared" si="3"/>
        <v>5.7372543502157045</v>
      </c>
      <c r="K14" s="50">
        <f t="shared" si="4"/>
        <v>5619.721333333333</v>
      </c>
    </row>
    <row r="15" spans="1:11">
      <c r="A15" s="62" t="s">
        <v>69</v>
      </c>
      <c r="B15" s="97" t="s">
        <v>76</v>
      </c>
      <c r="C15" s="121">
        <f>+'III PatientMeal Plan'!L31+'III PatientMeal Plan'!L63</f>
        <v>12716</v>
      </c>
      <c r="D15" s="122">
        <f t="shared" si="1"/>
        <v>4</v>
      </c>
      <c r="E15" s="121">
        <f>+'III PatientMeal Plan'!N31+'III PatientMeal Plan'!N63</f>
        <v>3179</v>
      </c>
      <c r="F15" s="113">
        <f>+'IV StaffOthMealPlans'!L34+'IV StaffOthMealPlans'!L65</f>
        <v>19525.770666666664</v>
      </c>
      <c r="G15" s="122">
        <f t="shared" si="2"/>
        <v>4</v>
      </c>
      <c r="H15" s="50">
        <f>+'IV StaffOthMealPlans'!N34+'IV StaffOthMealPlans'!N65</f>
        <v>4881.4426666666659</v>
      </c>
      <c r="I15" s="102">
        <f t="shared" si="0"/>
        <v>32241.770666666664</v>
      </c>
      <c r="J15" s="122">
        <f t="shared" si="3"/>
        <v>4</v>
      </c>
      <c r="K15" s="50">
        <f t="shared" si="4"/>
        <v>8060.4426666666659</v>
      </c>
    </row>
    <row r="16" spans="1:11">
      <c r="A16" s="62" t="s">
        <v>119</v>
      </c>
      <c r="B16" s="97" t="s">
        <v>156</v>
      </c>
      <c r="C16" s="121">
        <f>+'III PatientMeal Plan'!L32+'III PatientMeal Plan'!L64</f>
        <v>17340</v>
      </c>
      <c r="D16" s="122">
        <f t="shared" si="1"/>
        <v>5.4545454545454541</v>
      </c>
      <c r="E16" s="121">
        <f>+'III PatientMeal Plan'!N32+'III PatientMeal Plan'!N64</f>
        <v>3179</v>
      </c>
      <c r="F16" s="113">
        <f>+'IV StaffOthMealPlans'!L35+'IV StaffOthMealPlans'!L66</f>
        <v>29288.655999999999</v>
      </c>
      <c r="G16" s="122">
        <f t="shared" si="2"/>
        <v>6</v>
      </c>
      <c r="H16" s="50">
        <f>+'IV StaffOthMealPlans'!N35+'IV StaffOthMealPlans'!N66</f>
        <v>4881.4426666666668</v>
      </c>
      <c r="I16" s="102">
        <f t="shared" si="0"/>
        <v>46628.656000000003</v>
      </c>
      <c r="J16" s="122">
        <f>IF(ISERROR(I16/K16),0,I16/K16)</f>
        <v>5.7848753385256595</v>
      </c>
      <c r="K16" s="50">
        <f t="shared" si="4"/>
        <v>8060.4426666666668</v>
      </c>
    </row>
    <row r="17" spans="1:11">
      <c r="A17" s="62" t="s">
        <v>115</v>
      </c>
      <c r="B17" s="97" t="s">
        <v>114</v>
      </c>
      <c r="C17" s="121">
        <f>+'III PatientMeal Plan'!L33+'III PatientMeal Plan'!L65</f>
        <v>794.75</v>
      </c>
      <c r="D17" s="122">
        <f t="shared" si="1"/>
        <v>0.25</v>
      </c>
      <c r="E17" s="121">
        <f>+'III PatientMeal Plan'!N33+'III PatientMeal Plan'!N65</f>
        <v>3179</v>
      </c>
      <c r="F17" s="113">
        <f>+'IV StaffOthMealPlans'!L36+'IV StaffOthMealPlans'!L67</f>
        <v>0</v>
      </c>
      <c r="G17" s="122">
        <f t="shared" si="2"/>
        <v>0</v>
      </c>
      <c r="H17" s="50">
        <f>+'IV StaffOthMealPlans'!N36+'IV StaffOthMealPlans'!N67</f>
        <v>0</v>
      </c>
      <c r="I17" s="102">
        <f t="shared" si="0"/>
        <v>794.75</v>
      </c>
      <c r="J17" s="122">
        <f t="shared" si="3"/>
        <v>0.25</v>
      </c>
      <c r="K17" s="50">
        <f t="shared" si="4"/>
        <v>3179</v>
      </c>
    </row>
    <row r="18" spans="1:11">
      <c r="A18" s="62" t="s">
        <v>116</v>
      </c>
      <c r="B18" s="97" t="s">
        <v>114</v>
      </c>
      <c r="C18" s="121">
        <f>+'III PatientMeal Plan'!L34+'III PatientMeal Plan'!L66</f>
        <v>0</v>
      </c>
      <c r="D18" s="122">
        <f t="shared" si="1"/>
        <v>0</v>
      </c>
      <c r="E18" s="121">
        <f>+'III PatientMeal Plan'!N34+'III PatientMeal Plan'!N66</f>
        <v>0</v>
      </c>
      <c r="F18" s="113">
        <f>+'IV StaffOthMealPlans'!L37+'IV StaffOthMealPlans'!L68</f>
        <v>0</v>
      </c>
      <c r="G18" s="122">
        <f t="shared" si="2"/>
        <v>0</v>
      </c>
      <c r="H18" s="50">
        <f>+'IV StaffOthMealPlans'!N37+'IV StaffOthMealPlans'!N68</f>
        <v>0</v>
      </c>
      <c r="I18" s="102">
        <f t="shared" si="0"/>
        <v>0</v>
      </c>
      <c r="J18" s="122">
        <f t="shared" si="3"/>
        <v>0</v>
      </c>
      <c r="K18" s="50">
        <f t="shared" si="4"/>
        <v>0</v>
      </c>
    </row>
    <row r="19" spans="1:11">
      <c r="A19" s="62" t="s">
        <v>70</v>
      </c>
      <c r="B19" s="97" t="s">
        <v>75</v>
      </c>
      <c r="C19" s="121">
        <f>+'III PatientMeal Plan'!L35+'III PatientMeal Plan'!L67</f>
        <v>14305.5</v>
      </c>
      <c r="D19" s="122">
        <f t="shared" si="1"/>
        <v>3.3</v>
      </c>
      <c r="E19" s="121">
        <f>+'III PatientMeal Plan'!N35+'III PatientMeal Plan'!N67</f>
        <v>4335</v>
      </c>
      <c r="F19" s="113">
        <f>+'IV StaffOthMealPlans'!L38+'IV StaffOthMealPlans'!L69</f>
        <v>21966.491999999998</v>
      </c>
      <c r="G19" s="122">
        <f t="shared" si="2"/>
        <v>3</v>
      </c>
      <c r="H19" s="50">
        <f>+'IV StaffOthMealPlans'!N38+'IV StaffOthMealPlans'!N69</f>
        <v>7322.1639999999998</v>
      </c>
      <c r="I19" s="102">
        <f t="shared" si="0"/>
        <v>36271.991999999998</v>
      </c>
      <c r="J19" s="122">
        <f t="shared" si="3"/>
        <v>3.1115622976566168</v>
      </c>
      <c r="K19" s="50">
        <f t="shared" si="4"/>
        <v>11657.164000000001</v>
      </c>
    </row>
    <row r="20" spans="1:11" ht="7.35" customHeight="1">
      <c r="A20" s="63"/>
      <c r="B20" s="131"/>
      <c r="F20" s="60"/>
      <c r="H20" s="38"/>
    </row>
    <row r="21" spans="1:11">
      <c r="A21" s="166" t="s">
        <v>73</v>
      </c>
      <c r="B21" s="97" t="s">
        <v>123</v>
      </c>
      <c r="C21" s="121">
        <f>+'III PatientMeal Plan'!L38+'III PatientMeal Plan'!L70</f>
        <v>2312</v>
      </c>
      <c r="D21" s="122">
        <f t="shared" si="1"/>
        <v>1</v>
      </c>
      <c r="E21" s="121">
        <f>+'III PatientMeal Plan'!N38+'III PatientMeal Plan'!N70</f>
        <v>2312</v>
      </c>
      <c r="F21" s="113">
        <f>+'IV StaffOthMealPlans'!L41+'IV StaffOthMealPlans'!L72</f>
        <v>4304.6493333333328</v>
      </c>
      <c r="G21" s="122">
        <f t="shared" si="2"/>
        <v>1</v>
      </c>
      <c r="H21" s="50">
        <f>+'IV StaffOthMealPlans'!N41+'IV StaffOthMealPlans'!N72</f>
        <v>4304.6493333333328</v>
      </c>
      <c r="I21" s="102">
        <f>+C21+F21</f>
        <v>6616.6493333333328</v>
      </c>
      <c r="J21" s="122">
        <f t="shared" si="3"/>
        <v>1</v>
      </c>
      <c r="K21" s="50">
        <f>+H21+E21</f>
        <v>6616.6493333333328</v>
      </c>
    </row>
    <row r="22" spans="1:11" ht="7.35" customHeight="1">
      <c r="A22" s="60"/>
      <c r="B22" s="39"/>
      <c r="F22" s="60"/>
      <c r="H22" s="38"/>
    </row>
    <row r="23" spans="1:11">
      <c r="A23" s="166" t="s">
        <v>118</v>
      </c>
      <c r="B23" s="97" t="s">
        <v>123</v>
      </c>
      <c r="C23" s="121">
        <f>+'III PatientMeal Plan'!L40+'III PatientMeal Plan'!L72</f>
        <v>1734</v>
      </c>
      <c r="D23" s="122">
        <f t="shared" si="1"/>
        <v>1</v>
      </c>
      <c r="E23" s="121">
        <f>+'III PatientMeal Plan'!N40+'III PatientMeal Plan'!N72</f>
        <v>1734</v>
      </c>
      <c r="F23" s="113">
        <f>+'IV StaffOthMealPlans'!L43+'IV StaffOthMealPlans'!L74</f>
        <v>0</v>
      </c>
      <c r="G23" s="122">
        <f t="shared" si="2"/>
        <v>0</v>
      </c>
      <c r="H23" s="50">
        <f>+'IV StaffOthMealPlans'!N43+'IV StaffOthMealPlans'!N74</f>
        <v>0</v>
      </c>
      <c r="I23" s="102">
        <f>+C23+F23</f>
        <v>1734</v>
      </c>
      <c r="J23" s="122">
        <f t="shared" si="3"/>
        <v>1</v>
      </c>
      <c r="K23" s="50">
        <f>+H23+E23</f>
        <v>1734</v>
      </c>
    </row>
    <row r="24" spans="1:11">
      <c r="A24" s="166" t="s">
        <v>227</v>
      </c>
      <c r="B24" s="97" t="s">
        <v>123</v>
      </c>
      <c r="C24" s="121">
        <f>+'III PatientMeal Plan'!L41+'III PatientMeal Plan'!L73</f>
        <v>0</v>
      </c>
      <c r="D24" s="122">
        <f t="shared" si="1"/>
        <v>0</v>
      </c>
      <c r="E24" s="121">
        <f>+'III PatientMeal Plan'!N41+'III PatientMeal Plan'!N73</f>
        <v>0</v>
      </c>
      <c r="F24" s="113">
        <f>+'IV StaffOthMealPlans'!L44+'IV StaffOthMealPlans'!L75</f>
        <v>11183.567999999997</v>
      </c>
      <c r="G24" s="122">
        <f t="shared" si="2"/>
        <v>2</v>
      </c>
      <c r="H24" s="50">
        <f>+'IV StaffOthMealPlans'!N44+'IV StaffOthMealPlans'!N75</f>
        <v>5591.7839999999987</v>
      </c>
      <c r="I24" s="102">
        <f>+C24+F24</f>
        <v>11183.567999999997</v>
      </c>
      <c r="J24" s="122">
        <f t="shared" si="3"/>
        <v>2</v>
      </c>
      <c r="K24" s="50">
        <f>+H24+E24</f>
        <v>5591.7839999999987</v>
      </c>
    </row>
    <row r="25" spans="1:11" ht="7.35" customHeight="1">
      <c r="A25" s="60"/>
      <c r="B25" s="39"/>
      <c r="F25" s="60"/>
      <c r="H25" s="38"/>
    </row>
    <row r="26" spans="1:11">
      <c r="A26" s="61" t="s">
        <v>90</v>
      </c>
      <c r="B26" s="97" t="s">
        <v>156</v>
      </c>
      <c r="C26" s="168">
        <f>+'III PatientMeal Plan'!L46+'III PatientMeal Plan'!L78</f>
        <v>7560</v>
      </c>
      <c r="D26" s="122">
        <f t="shared" si="1"/>
        <v>13.333333333333334</v>
      </c>
      <c r="E26" s="121">
        <f>+'III PatientMeal Plan'!N46+'III PatientMeal Plan'!N78</f>
        <v>567</v>
      </c>
      <c r="F26" s="101">
        <f>+'IV StaffOthMealPlans'!L46+'IV StaffOthMealPlans'!J78</f>
        <v>0</v>
      </c>
      <c r="G26" s="122">
        <f t="shared" si="2"/>
        <v>0</v>
      </c>
      <c r="H26" s="50">
        <v>0</v>
      </c>
      <c r="I26" s="102">
        <f>+C26+F26</f>
        <v>7560</v>
      </c>
      <c r="J26" s="122">
        <f t="shared" si="3"/>
        <v>13.333333333333334</v>
      </c>
      <c r="K26" s="50">
        <f>+H26+E26</f>
        <v>567</v>
      </c>
    </row>
    <row r="27" spans="1:11">
      <c r="A27" s="167" t="s">
        <v>64</v>
      </c>
      <c r="B27" s="97" t="s">
        <v>156</v>
      </c>
      <c r="C27" s="168">
        <f>+'III PatientMeal Plan'!L47+'III PatientMeal Plan'!L79</f>
        <v>5629.12</v>
      </c>
      <c r="D27" s="122">
        <f t="shared" si="1"/>
        <v>9.3333333333333357</v>
      </c>
      <c r="E27" s="121">
        <f>+'III PatientMeal Plan'!N47+'III PatientMeal Plan'!N79</f>
        <v>603.11999999999989</v>
      </c>
      <c r="F27" s="101">
        <f>+'IV StaffOthMealPlans'!L47+'IV StaffOthMealPlans'!J79</f>
        <v>0</v>
      </c>
      <c r="G27" s="122">
        <f t="shared" si="2"/>
        <v>0</v>
      </c>
      <c r="H27" s="50">
        <v>0</v>
      </c>
      <c r="I27" s="102">
        <f>+C27+F27</f>
        <v>5629.12</v>
      </c>
      <c r="J27" s="122">
        <f t="shared" si="3"/>
        <v>9.3333333333333357</v>
      </c>
      <c r="K27" s="50">
        <f>+H27+E27</f>
        <v>603.11999999999989</v>
      </c>
    </row>
    <row r="28" spans="1:11">
      <c r="A28" s="169" t="s">
        <v>92</v>
      </c>
    </row>
    <row r="29" spans="1:11">
      <c r="A29" t="s">
        <v>219</v>
      </c>
    </row>
    <row r="30" spans="1:11">
      <c r="A30" t="s">
        <v>134</v>
      </c>
    </row>
  </sheetData>
  <sheetProtection password="DE12" sheet="1" objects="1" scenarios="1"/>
  <customSheetViews>
    <customSheetView guid="{37121DBC-FFEF-44A5-987A-111F629EB2CC}" scale="85" showPageBreaks="1" view="pageLayout" topLeftCell="A7">
      <selection activeCell="H29" sqref="H29"/>
    </customSheetView>
  </customSheetViews>
  <mergeCells count="11">
    <mergeCell ref="C8:K8"/>
    <mergeCell ref="C9:E9"/>
    <mergeCell ref="F9:H9"/>
    <mergeCell ref="I9:K9"/>
    <mergeCell ref="A1:K1"/>
    <mergeCell ref="A2:K2"/>
    <mergeCell ref="A3:K3"/>
    <mergeCell ref="A5:K5"/>
    <mergeCell ref="A6:K6"/>
    <mergeCell ref="A8:A10"/>
    <mergeCell ref="B8:B10"/>
  </mergeCells>
  <printOptions horizontalCentered="1"/>
  <pageMargins left="0.25" right="0.25" top="0.5" bottom="0.5" header="0.3" footer="0.3"/>
  <pageSetup scale="97" orientation="landscape" r:id="rId1"/>
  <headerFooter>
    <oddHeader>&amp;C&amp;"-,Bold"Attachment C</oddHeader>
    <oddFooter>&amp;LOctober 31, 2013&amp;R&amp;A</oddFooter>
  </headerFooter>
</worksheet>
</file>

<file path=xl/worksheets/sheet6.xml><?xml version="1.0" encoding="utf-8"?>
<worksheet xmlns="http://schemas.openxmlformats.org/spreadsheetml/2006/main" xmlns:r="http://schemas.openxmlformats.org/officeDocument/2006/relationships">
  <dimension ref="A1:Q60"/>
  <sheetViews>
    <sheetView showGridLines="0" showRowColHeaders="0" view="pageLayout" topLeftCell="A73" zoomScale="86" zoomScaleNormal="100" zoomScalePageLayoutView="86" workbookViewId="0">
      <selection activeCell="Q13" sqref="Q13"/>
    </sheetView>
  </sheetViews>
  <sheetFormatPr defaultColWidth="8" defaultRowHeight="12.75"/>
  <cols>
    <col min="1" max="1" width="16.85546875" style="124" customWidth="1"/>
    <col min="2" max="2" width="18" style="124" hidden="1" customWidth="1"/>
    <col min="3" max="3" width="37" style="124" customWidth="1"/>
    <col min="4" max="4" width="9.42578125" style="124" customWidth="1"/>
    <col min="5" max="5" width="6.7109375" style="124" customWidth="1"/>
    <col min="6" max="6" width="9.42578125" style="124" customWidth="1"/>
    <col min="7" max="8" width="6.7109375" style="124" customWidth="1"/>
    <col min="9" max="9" width="9.7109375" style="127" customWidth="1"/>
    <col min="10" max="10" width="9.7109375" style="128" customWidth="1"/>
    <col min="11" max="11" width="11.140625" style="128" customWidth="1"/>
    <col min="12" max="14" width="9.7109375" style="127" customWidth="1"/>
    <col min="15" max="15" width="10.28515625" style="124" customWidth="1"/>
    <col min="16" max="16" width="10.85546875" style="124" customWidth="1"/>
    <col min="17" max="17" width="10.85546875" style="124" bestFit="1" customWidth="1"/>
    <col min="18" max="16384" width="8" style="124"/>
  </cols>
  <sheetData>
    <row r="1" spans="1:15" s="125" customFormat="1" ht="38.25" customHeight="1">
      <c r="A1" s="406" t="s">
        <v>89</v>
      </c>
      <c r="B1" s="406" t="s">
        <v>201</v>
      </c>
      <c r="C1" s="406" t="s">
        <v>136</v>
      </c>
      <c r="D1" s="408" t="s">
        <v>200</v>
      </c>
      <c r="E1" s="409"/>
      <c r="F1" s="409"/>
      <c r="G1" s="410"/>
      <c r="H1" s="415" t="s">
        <v>203</v>
      </c>
      <c r="I1" s="411" t="s">
        <v>199</v>
      </c>
      <c r="J1" s="413" t="s">
        <v>198</v>
      </c>
      <c r="K1" s="406" t="s">
        <v>197</v>
      </c>
      <c r="L1" s="401" t="s">
        <v>137</v>
      </c>
      <c r="M1" s="401" t="s">
        <v>138</v>
      </c>
      <c r="N1" s="401" t="s">
        <v>139</v>
      </c>
    </row>
    <row r="2" spans="1:15" s="125" customFormat="1" ht="38.25" customHeight="1">
      <c r="A2" s="407"/>
      <c r="B2" s="407"/>
      <c r="C2" s="407"/>
      <c r="D2" s="159" t="s">
        <v>196</v>
      </c>
      <c r="E2" s="159" t="s">
        <v>195</v>
      </c>
      <c r="F2" s="159" t="s">
        <v>194</v>
      </c>
      <c r="G2" s="159" t="s">
        <v>193</v>
      </c>
      <c r="H2" s="416"/>
      <c r="I2" s="412"/>
      <c r="J2" s="414"/>
      <c r="K2" s="407"/>
      <c r="L2" s="402"/>
      <c r="M2" s="402"/>
      <c r="N2" s="402"/>
    </row>
    <row r="3" spans="1:15" s="126" customFormat="1" ht="15">
      <c r="A3" s="392" t="s">
        <v>241</v>
      </c>
      <c r="B3" s="232" t="s">
        <v>192</v>
      </c>
      <c r="C3" s="232" t="s">
        <v>238</v>
      </c>
      <c r="D3" s="233" t="s">
        <v>167</v>
      </c>
      <c r="E3" s="233">
        <v>6</v>
      </c>
      <c r="F3" s="233" t="s">
        <v>114</v>
      </c>
      <c r="G3" s="233">
        <v>96</v>
      </c>
      <c r="H3" s="234">
        <f t="shared" ref="H3:H7" si="0">E3*G3</f>
        <v>576</v>
      </c>
      <c r="I3" s="235">
        <v>104</v>
      </c>
      <c r="J3" s="235">
        <v>398</v>
      </c>
      <c r="K3" s="236">
        <v>4394</v>
      </c>
      <c r="L3" s="235">
        <v>4</v>
      </c>
      <c r="M3" s="235">
        <v>43</v>
      </c>
      <c r="N3" s="237">
        <v>47</v>
      </c>
      <c r="O3"/>
    </row>
    <row r="4" spans="1:15" s="126" customFormat="1" ht="15">
      <c r="A4" s="392"/>
      <c r="B4" s="232" t="s">
        <v>173</v>
      </c>
      <c r="C4" s="232" t="s">
        <v>240</v>
      </c>
      <c r="D4" s="233" t="s">
        <v>167</v>
      </c>
      <c r="E4" s="233">
        <v>200</v>
      </c>
      <c r="F4" s="233" t="s">
        <v>114</v>
      </c>
      <c r="G4" s="233">
        <v>0.5</v>
      </c>
      <c r="H4" s="234">
        <f t="shared" si="0"/>
        <v>100</v>
      </c>
      <c r="I4" s="235">
        <v>200</v>
      </c>
      <c r="J4" s="235">
        <v>656</v>
      </c>
      <c r="K4" s="236">
        <v>0</v>
      </c>
      <c r="L4" s="235">
        <v>4</v>
      </c>
      <c r="M4" s="235">
        <v>0</v>
      </c>
      <c r="N4" s="237">
        <v>4</v>
      </c>
      <c r="O4"/>
    </row>
    <row r="5" spans="1:15" s="126" customFormat="1" ht="15">
      <c r="A5" s="392"/>
      <c r="B5" s="232" t="s">
        <v>185</v>
      </c>
      <c r="C5" s="232" t="s">
        <v>151</v>
      </c>
      <c r="D5" s="233" t="s">
        <v>167</v>
      </c>
      <c r="E5" s="233">
        <v>6</v>
      </c>
      <c r="F5" s="233" t="s">
        <v>114</v>
      </c>
      <c r="G5" s="233">
        <v>43</v>
      </c>
      <c r="H5" s="234">
        <f t="shared" si="0"/>
        <v>258</v>
      </c>
      <c r="I5" s="235">
        <v>258</v>
      </c>
      <c r="J5" s="235">
        <v>2052</v>
      </c>
      <c r="K5" s="236">
        <v>8788</v>
      </c>
      <c r="L5" s="235">
        <v>8</v>
      </c>
      <c r="M5" s="235">
        <v>35</v>
      </c>
      <c r="N5" s="237">
        <v>43</v>
      </c>
      <c r="O5"/>
    </row>
    <row r="6" spans="1:15" s="126" customFormat="1" ht="15">
      <c r="A6" s="392"/>
      <c r="B6" s="232"/>
      <c r="C6" s="232" t="s">
        <v>239</v>
      </c>
      <c r="D6" s="233"/>
      <c r="E6" s="233"/>
      <c r="F6" s="233"/>
      <c r="G6" s="233"/>
      <c r="H6" s="234">
        <f t="shared" si="0"/>
        <v>0</v>
      </c>
      <c r="I6" s="235"/>
      <c r="J6" s="235"/>
      <c r="K6" s="236"/>
      <c r="L6" s="235"/>
      <c r="M6" s="235"/>
      <c r="N6" s="237"/>
      <c r="O6"/>
    </row>
    <row r="7" spans="1:15" s="126" customFormat="1" ht="15">
      <c r="A7" s="393"/>
      <c r="B7" s="238"/>
      <c r="C7" s="238"/>
      <c r="D7" s="239"/>
      <c r="E7" s="239"/>
      <c r="F7" s="239"/>
      <c r="G7" s="239"/>
      <c r="H7" s="240">
        <f t="shared" si="0"/>
        <v>0</v>
      </c>
      <c r="I7" s="241"/>
      <c r="J7" s="241"/>
      <c r="K7" s="242"/>
      <c r="L7" s="241"/>
      <c r="M7" s="241"/>
      <c r="N7" s="243"/>
      <c r="O7"/>
    </row>
    <row r="8" spans="1:15" s="126" customFormat="1">
      <c r="A8" s="403" t="s">
        <v>191</v>
      </c>
      <c r="B8" s="148" t="s">
        <v>190</v>
      </c>
      <c r="C8" s="148" t="s">
        <v>144</v>
      </c>
      <c r="D8" s="149" t="s">
        <v>167</v>
      </c>
      <c r="E8" s="149">
        <v>96</v>
      </c>
      <c r="F8" s="149" t="s">
        <v>114</v>
      </c>
      <c r="G8" s="149">
        <v>8</v>
      </c>
      <c r="H8" s="162">
        <f>G8*E8</f>
        <v>768</v>
      </c>
      <c r="I8" s="145">
        <v>96</v>
      </c>
      <c r="J8" s="145">
        <v>398</v>
      </c>
      <c r="K8" s="152">
        <v>0</v>
      </c>
      <c r="L8" s="145">
        <v>5</v>
      </c>
      <c r="M8" s="145">
        <v>0</v>
      </c>
      <c r="N8" s="146">
        <v>5</v>
      </c>
    </row>
    <row r="9" spans="1:15" s="126" customFormat="1">
      <c r="A9" s="404"/>
      <c r="B9" s="142" t="s">
        <v>189</v>
      </c>
      <c r="C9" s="142" t="s">
        <v>141</v>
      </c>
      <c r="D9" s="143" t="s">
        <v>187</v>
      </c>
      <c r="E9" s="143">
        <v>500</v>
      </c>
      <c r="F9" s="143" t="s">
        <v>123</v>
      </c>
      <c r="G9" s="143">
        <v>1</v>
      </c>
      <c r="H9" s="160">
        <f t="shared" ref="H9:H13" si="1">G9*E9</f>
        <v>500</v>
      </c>
      <c r="I9" s="139">
        <v>500</v>
      </c>
      <c r="J9" s="139">
        <v>825</v>
      </c>
      <c r="K9" s="151">
        <v>4394</v>
      </c>
      <c r="L9" s="139">
        <v>2</v>
      </c>
      <c r="M9" s="139">
        <v>9</v>
      </c>
      <c r="N9" s="140">
        <v>11</v>
      </c>
    </row>
    <row r="10" spans="1:15" s="126" customFormat="1">
      <c r="A10" s="404"/>
      <c r="B10" s="142" t="s">
        <v>188</v>
      </c>
      <c r="C10" s="142" t="s">
        <v>142</v>
      </c>
      <c r="D10" s="143" t="s">
        <v>187</v>
      </c>
      <c r="E10" s="143">
        <v>300</v>
      </c>
      <c r="F10" s="143" t="s">
        <v>123</v>
      </c>
      <c r="G10" s="143">
        <v>1</v>
      </c>
      <c r="H10" s="160">
        <f t="shared" si="1"/>
        <v>300</v>
      </c>
      <c r="I10" s="139">
        <v>300</v>
      </c>
      <c r="J10" s="139">
        <v>339</v>
      </c>
      <c r="K10" s="151">
        <v>0</v>
      </c>
      <c r="L10" s="139">
        <v>2</v>
      </c>
      <c r="M10" s="139">
        <v>0</v>
      </c>
      <c r="N10" s="140">
        <v>2</v>
      </c>
    </row>
    <row r="11" spans="1:15" s="126" customFormat="1">
      <c r="A11" s="404"/>
      <c r="B11" s="142"/>
      <c r="C11" s="142" t="s">
        <v>243</v>
      </c>
      <c r="D11" s="143" t="s">
        <v>167</v>
      </c>
      <c r="E11" s="143"/>
      <c r="F11" s="143" t="s">
        <v>244</v>
      </c>
      <c r="G11" s="143"/>
      <c r="H11" s="160">
        <f t="shared" si="1"/>
        <v>0</v>
      </c>
      <c r="I11" s="139"/>
      <c r="J11" s="139"/>
      <c r="K11" s="151"/>
      <c r="L11" s="139"/>
      <c r="M11" s="139"/>
      <c r="N11" s="140"/>
    </row>
    <row r="12" spans="1:15" s="126" customFormat="1">
      <c r="A12" s="404"/>
      <c r="B12" s="142"/>
      <c r="C12" s="142"/>
      <c r="D12" s="143"/>
      <c r="E12" s="143"/>
      <c r="F12" s="143"/>
      <c r="G12" s="143"/>
      <c r="H12" s="160">
        <f t="shared" si="1"/>
        <v>0</v>
      </c>
      <c r="I12" s="139"/>
      <c r="J12" s="139"/>
      <c r="K12" s="151"/>
      <c r="L12" s="139"/>
      <c r="M12" s="139"/>
      <c r="N12" s="140"/>
    </row>
    <row r="13" spans="1:15" s="126" customFormat="1">
      <c r="A13" s="405"/>
      <c r="B13" s="137"/>
      <c r="C13" s="137"/>
      <c r="D13" s="138"/>
      <c r="E13" s="138"/>
      <c r="F13" s="138"/>
      <c r="G13" s="138"/>
      <c r="H13" s="161">
        <f t="shared" si="1"/>
        <v>0</v>
      </c>
      <c r="I13" s="135"/>
      <c r="J13" s="135"/>
      <c r="K13" s="150"/>
      <c r="L13" s="135"/>
      <c r="M13" s="135"/>
      <c r="N13" s="136"/>
    </row>
    <row r="14" spans="1:15" s="126" customFormat="1">
      <c r="A14" s="391" t="s">
        <v>68</v>
      </c>
      <c r="B14" s="244" t="s">
        <v>186</v>
      </c>
      <c r="C14" s="244" t="s">
        <v>145</v>
      </c>
      <c r="D14" s="244" t="s">
        <v>187</v>
      </c>
      <c r="E14" s="245">
        <v>6</v>
      </c>
      <c r="F14" s="245" t="s">
        <v>114</v>
      </c>
      <c r="G14" s="245">
        <v>96</v>
      </c>
      <c r="H14" s="246">
        <f>E14*G14</f>
        <v>576</v>
      </c>
      <c r="I14" s="247">
        <v>156</v>
      </c>
      <c r="J14" s="247">
        <v>427</v>
      </c>
      <c r="K14" s="248">
        <v>0</v>
      </c>
      <c r="L14" s="247">
        <v>3</v>
      </c>
      <c r="M14" s="247">
        <v>0</v>
      </c>
      <c r="N14" s="249">
        <v>3</v>
      </c>
    </row>
    <row r="15" spans="1:15" s="126" customFormat="1">
      <c r="A15" s="392"/>
      <c r="B15" s="232" t="s">
        <v>186</v>
      </c>
      <c r="C15" s="232" t="s">
        <v>150</v>
      </c>
      <c r="D15" s="233" t="s">
        <v>187</v>
      </c>
      <c r="E15" s="233">
        <v>6</v>
      </c>
      <c r="F15" s="233" t="s">
        <v>114</v>
      </c>
      <c r="G15" s="233">
        <v>96</v>
      </c>
      <c r="H15" s="234">
        <f>E15*G15</f>
        <v>576</v>
      </c>
      <c r="I15" s="235">
        <v>156</v>
      </c>
      <c r="J15" s="235">
        <v>968</v>
      </c>
      <c r="K15" s="236">
        <v>0</v>
      </c>
      <c r="L15" s="235">
        <v>7</v>
      </c>
      <c r="M15" s="235">
        <v>0</v>
      </c>
      <c r="N15" s="237">
        <v>7</v>
      </c>
    </row>
    <row r="16" spans="1:15" s="126" customFormat="1">
      <c r="A16" s="392"/>
      <c r="B16" s="232"/>
      <c r="C16" s="232"/>
      <c r="D16" s="233"/>
      <c r="E16" s="233"/>
      <c r="F16" s="233"/>
      <c r="G16" s="233"/>
      <c r="H16" s="234">
        <f>E16*G16</f>
        <v>0</v>
      </c>
      <c r="I16" s="235"/>
      <c r="J16" s="235"/>
      <c r="K16" s="236"/>
      <c r="L16" s="235"/>
      <c r="M16" s="235"/>
      <c r="N16" s="237"/>
    </row>
    <row r="17" spans="1:16" s="126" customFormat="1">
      <c r="A17" s="393"/>
      <c r="B17" s="238"/>
      <c r="C17" s="238"/>
      <c r="D17" s="239"/>
      <c r="E17" s="239"/>
      <c r="F17" s="239"/>
      <c r="G17" s="239"/>
      <c r="H17" s="240">
        <f>E17*G17</f>
        <v>0</v>
      </c>
      <c r="I17" s="241"/>
      <c r="J17" s="241"/>
      <c r="K17" s="242"/>
      <c r="L17" s="241"/>
      <c r="M17" s="241"/>
      <c r="N17" s="243"/>
    </row>
    <row r="18" spans="1:16" s="126" customFormat="1">
      <c r="A18" s="403" t="s">
        <v>69</v>
      </c>
      <c r="B18" s="148" t="s">
        <v>186</v>
      </c>
      <c r="C18" s="148" t="s">
        <v>143</v>
      </c>
      <c r="D18" s="149" t="s">
        <v>167</v>
      </c>
      <c r="E18" s="149">
        <v>6</v>
      </c>
      <c r="F18" s="149" t="s">
        <v>114</v>
      </c>
      <c r="G18" s="149">
        <v>96</v>
      </c>
      <c r="H18" s="162">
        <f>G18*E18</f>
        <v>576</v>
      </c>
      <c r="I18" s="145">
        <v>156</v>
      </c>
      <c r="J18" s="145">
        <v>427</v>
      </c>
      <c r="K18" s="152">
        <v>0</v>
      </c>
      <c r="L18" s="145">
        <v>3</v>
      </c>
      <c r="M18" s="145">
        <v>0</v>
      </c>
      <c r="N18" s="146">
        <v>3</v>
      </c>
    </row>
    <row r="19" spans="1:16" s="126" customFormat="1">
      <c r="A19" s="404"/>
      <c r="B19" s="142" t="s">
        <v>185</v>
      </c>
      <c r="C19" s="142" t="s">
        <v>147</v>
      </c>
      <c r="D19" s="143" t="s">
        <v>167</v>
      </c>
      <c r="E19" s="143">
        <v>48</v>
      </c>
      <c r="F19" s="143" t="s">
        <v>114</v>
      </c>
      <c r="G19" s="143">
        <v>4</v>
      </c>
      <c r="H19" s="160">
        <f>G19*E19</f>
        <v>192</v>
      </c>
      <c r="I19" s="139">
        <v>48</v>
      </c>
      <c r="J19" s="139">
        <v>825</v>
      </c>
      <c r="K19" s="151">
        <v>2197</v>
      </c>
      <c r="L19" s="139">
        <v>18</v>
      </c>
      <c r="M19" s="139">
        <v>46</v>
      </c>
      <c r="N19" s="140">
        <v>64</v>
      </c>
    </row>
    <row r="20" spans="1:16" s="126" customFormat="1">
      <c r="A20" s="404"/>
      <c r="B20" s="142"/>
      <c r="C20" s="142" t="s">
        <v>146</v>
      </c>
      <c r="D20" s="143" t="s">
        <v>184</v>
      </c>
      <c r="E20" s="143">
        <v>160</v>
      </c>
      <c r="F20" s="143" t="s">
        <v>123</v>
      </c>
      <c r="G20" s="143">
        <v>1</v>
      </c>
      <c r="H20" s="160">
        <f>G20*E20</f>
        <v>160</v>
      </c>
      <c r="I20" s="139">
        <v>160</v>
      </c>
      <c r="J20" s="139">
        <v>398</v>
      </c>
      <c r="K20" s="151">
        <v>2197</v>
      </c>
      <c r="L20" s="139">
        <v>3</v>
      </c>
      <c r="M20" s="139">
        <v>14</v>
      </c>
      <c r="N20" s="140">
        <v>17</v>
      </c>
    </row>
    <row r="21" spans="1:16" s="126" customFormat="1">
      <c r="A21" s="404"/>
      <c r="B21" s="142"/>
      <c r="C21" s="142" t="s">
        <v>237</v>
      </c>
      <c r="D21" s="143"/>
      <c r="E21" s="143"/>
      <c r="F21" s="143"/>
      <c r="G21" s="143"/>
      <c r="H21" s="160">
        <f>G21*E21</f>
        <v>0</v>
      </c>
      <c r="I21" s="139"/>
      <c r="J21" s="139"/>
      <c r="K21" s="151"/>
      <c r="L21" s="139"/>
      <c r="M21" s="139"/>
      <c r="N21" s="140"/>
    </row>
    <row r="22" spans="1:16" s="126" customFormat="1">
      <c r="A22" s="405"/>
      <c r="B22" s="137" t="s">
        <v>183</v>
      </c>
      <c r="C22" s="137"/>
      <c r="D22" s="138"/>
      <c r="E22" s="138"/>
      <c r="F22" s="138"/>
      <c r="G22" s="138"/>
      <c r="H22" s="161">
        <f>G22*E22</f>
        <v>0</v>
      </c>
      <c r="I22" s="135"/>
      <c r="J22" s="135"/>
      <c r="K22" s="150"/>
      <c r="L22" s="135"/>
      <c r="M22" s="135"/>
      <c r="N22" s="136"/>
    </row>
    <row r="23" spans="1:16" s="126" customFormat="1">
      <c r="A23" s="396" t="s">
        <v>119</v>
      </c>
      <c r="B23" s="244" t="s">
        <v>182</v>
      </c>
      <c r="C23" s="244" t="s">
        <v>236</v>
      </c>
      <c r="D23" s="245" t="s">
        <v>167</v>
      </c>
      <c r="E23" s="245">
        <v>18</v>
      </c>
      <c r="F23" s="245" t="s">
        <v>156</v>
      </c>
      <c r="G23" s="245">
        <v>8</v>
      </c>
      <c r="H23" s="246">
        <f>E23*G23</f>
        <v>144</v>
      </c>
      <c r="I23" s="247">
        <v>18</v>
      </c>
      <c r="J23" s="247">
        <v>398</v>
      </c>
      <c r="K23" s="248">
        <v>0</v>
      </c>
      <c r="L23" s="247">
        <v>23</v>
      </c>
      <c r="M23" s="247">
        <v>0</v>
      </c>
      <c r="N23" s="249">
        <v>23</v>
      </c>
    </row>
    <row r="24" spans="1:16" s="126" customFormat="1">
      <c r="A24" s="397"/>
      <c r="B24" s="232"/>
      <c r="C24" s="232"/>
      <c r="D24" s="233"/>
      <c r="E24" s="233"/>
      <c r="F24" s="233"/>
      <c r="G24" s="233"/>
      <c r="H24" s="234">
        <f>E24*G24</f>
        <v>0</v>
      </c>
      <c r="I24" s="235"/>
      <c r="J24" s="235"/>
      <c r="K24" s="236"/>
      <c r="L24" s="235"/>
      <c r="M24" s="235"/>
      <c r="N24" s="237"/>
    </row>
    <row r="25" spans="1:16" s="126" customFormat="1">
      <c r="A25" s="398"/>
      <c r="B25" s="238"/>
      <c r="C25" s="238"/>
      <c r="D25" s="239"/>
      <c r="E25" s="239"/>
      <c r="F25" s="239"/>
      <c r="G25" s="239"/>
      <c r="H25" s="240">
        <f>E25*G25</f>
        <v>0</v>
      </c>
      <c r="I25" s="241"/>
      <c r="J25" s="241"/>
      <c r="K25" s="242"/>
      <c r="L25" s="241"/>
      <c r="M25" s="241"/>
      <c r="N25" s="243"/>
      <c r="P25" s="151"/>
    </row>
    <row r="26" spans="1:16" s="126" customFormat="1">
      <c r="A26" s="394" t="s">
        <v>115</v>
      </c>
      <c r="B26" s="148" t="s">
        <v>173</v>
      </c>
      <c r="C26" s="148" t="s">
        <v>229</v>
      </c>
      <c r="D26" s="149" t="s">
        <v>167</v>
      </c>
      <c r="E26" s="149">
        <v>500</v>
      </c>
      <c r="F26" s="149" t="s">
        <v>123</v>
      </c>
      <c r="G26" s="149">
        <v>0.44</v>
      </c>
      <c r="H26" s="162">
        <f>G26*E26</f>
        <v>220</v>
      </c>
      <c r="I26" s="145">
        <v>500</v>
      </c>
      <c r="J26" s="145">
        <v>2052</v>
      </c>
      <c r="K26" s="152">
        <v>0</v>
      </c>
      <c r="L26" s="145">
        <v>4</v>
      </c>
      <c r="M26" s="145">
        <v>0</v>
      </c>
      <c r="N26" s="146">
        <v>4</v>
      </c>
    </row>
    <row r="27" spans="1:16" s="126" customFormat="1">
      <c r="A27" s="395"/>
      <c r="B27" s="157"/>
      <c r="C27" s="157"/>
      <c r="D27" s="156"/>
      <c r="E27" s="156"/>
      <c r="F27" s="156"/>
      <c r="G27" s="156"/>
      <c r="H27" s="163">
        <f>G27*E27</f>
        <v>0</v>
      </c>
      <c r="I27" s="154"/>
      <c r="J27" s="154"/>
      <c r="K27" s="155"/>
      <c r="L27" s="154"/>
      <c r="M27" s="154"/>
      <c r="N27" s="153"/>
      <c r="P27" s="158"/>
    </row>
    <row r="28" spans="1:16" s="126" customFormat="1">
      <c r="A28" s="395"/>
      <c r="B28" s="157"/>
      <c r="C28" s="157"/>
      <c r="D28" s="156"/>
      <c r="E28" s="156"/>
      <c r="F28" s="156"/>
      <c r="G28" s="156"/>
      <c r="H28" s="163">
        <f>G28*E28</f>
        <v>0</v>
      </c>
      <c r="I28" s="154"/>
      <c r="J28" s="154"/>
      <c r="K28" s="155"/>
      <c r="L28" s="154"/>
      <c r="M28" s="154"/>
      <c r="N28" s="153"/>
    </row>
    <row r="29" spans="1:16" s="126" customFormat="1">
      <c r="A29" s="417"/>
      <c r="B29" s="137"/>
      <c r="C29" s="137"/>
      <c r="D29" s="138"/>
      <c r="E29" s="138"/>
      <c r="F29" s="138"/>
      <c r="G29" s="138"/>
      <c r="H29" s="161">
        <f>G29*E29</f>
        <v>0</v>
      </c>
      <c r="I29" s="135"/>
      <c r="J29" s="135"/>
      <c r="K29" s="150"/>
      <c r="L29" s="135"/>
      <c r="M29" s="135"/>
      <c r="N29" s="136"/>
    </row>
    <row r="30" spans="1:16" s="126" customFormat="1">
      <c r="A30" s="396" t="s">
        <v>181</v>
      </c>
      <c r="B30" s="244" t="s">
        <v>180</v>
      </c>
      <c r="C30" s="244" t="s">
        <v>140</v>
      </c>
      <c r="D30" s="245" t="s">
        <v>167</v>
      </c>
      <c r="E30" s="245">
        <v>5</v>
      </c>
      <c r="F30" s="245" t="s">
        <v>156</v>
      </c>
      <c r="G30" s="245">
        <v>283</v>
      </c>
      <c r="H30" s="246">
        <f>E30*G30</f>
        <v>1415</v>
      </c>
      <c r="I30" s="247">
        <f>H30*3</f>
        <v>4245</v>
      </c>
      <c r="J30" s="247"/>
      <c r="K30" s="248">
        <v>4394</v>
      </c>
      <c r="L30" s="247">
        <v>0</v>
      </c>
      <c r="M30" s="247">
        <v>1</v>
      </c>
      <c r="N30" s="249">
        <v>1</v>
      </c>
    </row>
    <row r="31" spans="1:16" s="126" customFormat="1">
      <c r="A31" s="397"/>
      <c r="B31" s="232"/>
      <c r="C31" s="232"/>
      <c r="D31" s="233"/>
      <c r="E31" s="233"/>
      <c r="F31" s="233"/>
      <c r="G31" s="233"/>
      <c r="H31" s="234">
        <f>E31*G31</f>
        <v>0</v>
      </c>
      <c r="I31" s="235"/>
      <c r="J31" s="235"/>
      <c r="K31" s="236"/>
      <c r="L31" s="235"/>
      <c r="M31" s="235"/>
      <c r="N31" s="237"/>
    </row>
    <row r="32" spans="1:16" s="126" customFormat="1">
      <c r="A32" s="397"/>
      <c r="B32" s="232"/>
      <c r="C32" s="232"/>
      <c r="D32" s="233"/>
      <c r="E32" s="233"/>
      <c r="F32" s="233"/>
      <c r="G32" s="233"/>
      <c r="H32" s="234">
        <f>E32*G32</f>
        <v>0</v>
      </c>
      <c r="I32" s="235"/>
      <c r="J32" s="235"/>
      <c r="K32" s="236"/>
      <c r="L32" s="235"/>
      <c r="M32" s="235"/>
      <c r="N32" s="237"/>
    </row>
    <row r="33" spans="1:14" s="126" customFormat="1">
      <c r="A33" s="397"/>
      <c r="B33" s="232"/>
      <c r="C33" s="232"/>
      <c r="D33" s="233"/>
      <c r="E33" s="233"/>
      <c r="F33" s="233"/>
      <c r="G33" s="233"/>
      <c r="H33" s="234">
        <f>E33*G33</f>
        <v>0</v>
      </c>
      <c r="I33" s="235"/>
      <c r="J33" s="235"/>
      <c r="K33" s="236"/>
      <c r="L33" s="235"/>
      <c r="M33" s="235"/>
      <c r="N33" s="237"/>
    </row>
    <row r="34" spans="1:14" s="126" customFormat="1">
      <c r="A34" s="398"/>
      <c r="B34" s="238"/>
      <c r="C34" s="238"/>
      <c r="D34" s="239"/>
      <c r="E34" s="239"/>
      <c r="F34" s="239"/>
      <c r="G34" s="239"/>
      <c r="H34" s="240">
        <f>E34*G34</f>
        <v>0</v>
      </c>
      <c r="I34" s="241"/>
      <c r="J34" s="241"/>
      <c r="K34" s="242"/>
      <c r="L34" s="241"/>
      <c r="M34" s="241"/>
      <c r="N34" s="243"/>
    </row>
    <row r="35" spans="1:14" s="126" customFormat="1">
      <c r="A35" s="404" t="s">
        <v>242</v>
      </c>
      <c r="B35" s="142" t="s">
        <v>179</v>
      </c>
      <c r="C35" s="142" t="s">
        <v>148</v>
      </c>
      <c r="D35" s="143" t="s">
        <v>167</v>
      </c>
      <c r="E35" s="143">
        <v>24</v>
      </c>
      <c r="F35" s="143" t="s">
        <v>156</v>
      </c>
      <c r="G35" s="143">
        <v>8</v>
      </c>
      <c r="H35" s="160">
        <f t="shared" ref="H35:H42" si="2">G35*E35</f>
        <v>192</v>
      </c>
      <c r="I35" s="139">
        <v>24</v>
      </c>
      <c r="J35" s="139">
        <v>87</v>
      </c>
      <c r="K35" s="151">
        <v>0</v>
      </c>
      <c r="L35" s="139">
        <v>4</v>
      </c>
      <c r="M35" s="139">
        <v>0</v>
      </c>
      <c r="N35" s="140">
        <v>4</v>
      </c>
    </row>
    <row r="36" spans="1:14" s="126" customFormat="1">
      <c r="A36" s="404"/>
      <c r="B36" s="142" t="s">
        <v>178</v>
      </c>
      <c r="C36" s="142" t="s">
        <v>149</v>
      </c>
      <c r="D36" s="143" t="s">
        <v>167</v>
      </c>
      <c r="E36" s="143">
        <v>24</v>
      </c>
      <c r="F36" s="143" t="s">
        <v>156</v>
      </c>
      <c r="G36" s="143">
        <v>12</v>
      </c>
      <c r="H36" s="160">
        <f t="shared" si="2"/>
        <v>288</v>
      </c>
      <c r="I36" s="139">
        <v>24</v>
      </c>
      <c r="J36" s="139">
        <v>796</v>
      </c>
      <c r="K36" s="151">
        <v>2197</v>
      </c>
      <c r="L36" s="139">
        <v>34</v>
      </c>
      <c r="M36" s="139">
        <v>92</v>
      </c>
      <c r="N36" s="140">
        <v>126</v>
      </c>
    </row>
    <row r="37" spans="1:14" s="126" customFormat="1">
      <c r="A37" s="404"/>
      <c r="B37" s="142" t="s">
        <v>176</v>
      </c>
      <c r="C37" s="142" t="s">
        <v>152</v>
      </c>
      <c r="D37" s="143" t="s">
        <v>167</v>
      </c>
      <c r="E37" s="143">
        <v>27</v>
      </c>
      <c r="F37" s="143" t="s">
        <v>156</v>
      </c>
      <c r="G37" s="143">
        <v>8</v>
      </c>
      <c r="H37" s="160">
        <f t="shared" si="2"/>
        <v>216</v>
      </c>
      <c r="I37" s="139">
        <v>27</v>
      </c>
      <c r="J37" s="139">
        <v>140</v>
      </c>
      <c r="K37" s="151">
        <v>0</v>
      </c>
      <c r="L37" s="139">
        <v>6</v>
      </c>
      <c r="M37" s="139">
        <v>0</v>
      </c>
      <c r="N37" s="140">
        <v>6</v>
      </c>
    </row>
    <row r="38" spans="1:14" s="126" customFormat="1">
      <c r="A38" s="404"/>
      <c r="B38" s="142" t="s">
        <v>176</v>
      </c>
      <c r="C38" s="142" t="s">
        <v>153</v>
      </c>
      <c r="D38" s="143" t="s">
        <v>167</v>
      </c>
      <c r="E38" s="143">
        <v>27</v>
      </c>
      <c r="F38" s="143" t="s">
        <v>156</v>
      </c>
      <c r="G38" s="143">
        <v>8</v>
      </c>
      <c r="H38" s="160">
        <f t="shared" si="2"/>
        <v>216</v>
      </c>
      <c r="I38" s="139">
        <v>27</v>
      </c>
      <c r="J38" s="139">
        <v>56</v>
      </c>
      <c r="K38" s="151">
        <v>0</v>
      </c>
      <c r="L38" s="139">
        <v>3</v>
      </c>
      <c r="M38" s="139">
        <v>0</v>
      </c>
      <c r="N38" s="140">
        <v>3</v>
      </c>
    </row>
    <row r="39" spans="1:14" s="126" customFormat="1">
      <c r="A39" s="404"/>
      <c r="B39" s="142" t="s">
        <v>177</v>
      </c>
      <c r="C39" s="142" t="s">
        <v>154</v>
      </c>
      <c r="D39" s="143" t="s">
        <v>167</v>
      </c>
      <c r="E39" s="143">
        <v>24</v>
      </c>
      <c r="F39" s="143" t="s">
        <v>156</v>
      </c>
      <c r="G39" s="143">
        <v>8</v>
      </c>
      <c r="H39" s="160">
        <f t="shared" si="2"/>
        <v>192</v>
      </c>
      <c r="I39" s="139">
        <v>24</v>
      </c>
      <c r="J39" s="139">
        <v>24</v>
      </c>
      <c r="K39" s="151">
        <v>0</v>
      </c>
      <c r="L39" s="139">
        <v>1</v>
      </c>
      <c r="M39" s="139">
        <v>0</v>
      </c>
      <c r="N39" s="140">
        <v>1</v>
      </c>
    </row>
    <row r="40" spans="1:14" s="126" customFormat="1">
      <c r="A40" s="404"/>
      <c r="B40" s="142" t="s">
        <v>176</v>
      </c>
      <c r="C40" s="142" t="s">
        <v>230</v>
      </c>
      <c r="D40" s="143" t="s">
        <v>167</v>
      </c>
      <c r="E40" s="143">
        <v>32</v>
      </c>
      <c r="F40" s="143" t="s">
        <v>156</v>
      </c>
      <c r="G40" s="143">
        <v>6.7</v>
      </c>
      <c r="H40" s="160">
        <f t="shared" si="2"/>
        <v>214.4</v>
      </c>
      <c r="I40" s="139">
        <v>27</v>
      </c>
      <c r="J40" s="139">
        <v>60</v>
      </c>
      <c r="K40" s="151">
        <v>0</v>
      </c>
      <c r="L40" s="139">
        <v>3</v>
      </c>
      <c r="M40" s="139">
        <v>0</v>
      </c>
      <c r="N40" s="140">
        <v>3</v>
      </c>
    </row>
    <row r="41" spans="1:14" s="126" customFormat="1">
      <c r="A41" s="404"/>
      <c r="B41" s="142"/>
      <c r="C41" s="142"/>
      <c r="D41" s="143"/>
      <c r="E41" s="143"/>
      <c r="F41" s="143"/>
      <c r="G41" s="143"/>
      <c r="H41" s="160">
        <f t="shared" si="2"/>
        <v>0</v>
      </c>
      <c r="I41" s="139"/>
      <c r="J41" s="139"/>
      <c r="K41" s="151"/>
      <c r="L41" s="139"/>
      <c r="M41" s="139"/>
      <c r="N41" s="140"/>
    </row>
    <row r="42" spans="1:14" s="126" customFormat="1">
      <c r="A42" s="405"/>
      <c r="B42" s="137"/>
      <c r="C42" s="137"/>
      <c r="D42" s="138"/>
      <c r="E42" s="138"/>
      <c r="F42" s="138"/>
      <c r="G42" s="138"/>
      <c r="H42" s="161">
        <f t="shared" si="2"/>
        <v>0</v>
      </c>
      <c r="I42" s="135"/>
      <c r="J42" s="135"/>
      <c r="K42" s="150"/>
      <c r="L42" s="135"/>
      <c r="M42" s="135"/>
      <c r="N42" s="136"/>
    </row>
    <row r="43" spans="1:14" s="126" customFormat="1">
      <c r="A43" s="391" t="s">
        <v>73</v>
      </c>
      <c r="B43" s="244" t="s">
        <v>175</v>
      </c>
      <c r="C43" s="244" t="s">
        <v>231</v>
      </c>
      <c r="D43" s="245" t="s">
        <v>167</v>
      </c>
      <c r="E43" s="245">
        <v>6</v>
      </c>
      <c r="F43" s="245" t="s">
        <v>114</v>
      </c>
      <c r="G43" s="245">
        <v>13.3</v>
      </c>
      <c r="H43" s="246">
        <f>E43*G43</f>
        <v>79.800000000000011</v>
      </c>
      <c r="I43" s="247">
        <v>94</v>
      </c>
      <c r="J43" s="247">
        <v>174</v>
      </c>
      <c r="K43" s="248">
        <v>0</v>
      </c>
      <c r="L43" s="247">
        <v>2</v>
      </c>
      <c r="M43" s="247">
        <v>0</v>
      </c>
      <c r="N43" s="249">
        <v>2</v>
      </c>
    </row>
    <row r="44" spans="1:14" s="126" customFormat="1">
      <c r="A44" s="392"/>
      <c r="B44" s="232" t="s">
        <v>174</v>
      </c>
      <c r="C44" s="232" t="s">
        <v>155</v>
      </c>
      <c r="D44" s="233" t="s">
        <v>167</v>
      </c>
      <c r="E44" s="233">
        <v>6</v>
      </c>
      <c r="F44" s="233" t="s">
        <v>114</v>
      </c>
      <c r="G44" s="233">
        <v>96</v>
      </c>
      <c r="H44" s="234">
        <f>E44*G44</f>
        <v>576</v>
      </c>
      <c r="I44" s="235">
        <v>312</v>
      </c>
      <c r="J44" s="235">
        <v>480</v>
      </c>
      <c r="K44" s="236">
        <v>0</v>
      </c>
      <c r="L44" s="235">
        <v>2</v>
      </c>
      <c r="M44" s="235">
        <v>0</v>
      </c>
      <c r="N44" s="237">
        <v>2</v>
      </c>
    </row>
    <row r="45" spans="1:14" s="126" customFormat="1">
      <c r="A45" s="392"/>
      <c r="B45" s="232"/>
      <c r="C45" s="232"/>
      <c r="D45" s="233"/>
      <c r="E45" s="233"/>
      <c r="F45" s="233"/>
      <c r="G45" s="233"/>
      <c r="H45" s="234">
        <f>E45*G45</f>
        <v>0</v>
      </c>
      <c r="I45" s="235"/>
      <c r="J45" s="235"/>
      <c r="K45" s="236"/>
      <c r="L45" s="235"/>
      <c r="M45" s="235"/>
      <c r="N45" s="237"/>
    </row>
    <row r="46" spans="1:14" s="126" customFormat="1">
      <c r="A46" s="393"/>
      <c r="B46" s="238"/>
      <c r="C46" s="238"/>
      <c r="D46" s="239"/>
      <c r="E46" s="239"/>
      <c r="F46" s="239"/>
      <c r="G46" s="239"/>
      <c r="H46" s="240">
        <f>E46*G46</f>
        <v>0</v>
      </c>
      <c r="I46" s="241"/>
      <c r="J46" s="241"/>
      <c r="K46" s="242"/>
      <c r="L46" s="241"/>
      <c r="M46" s="241"/>
      <c r="N46" s="243"/>
    </row>
    <row r="47" spans="1:14" ht="15" customHeight="1">
      <c r="A47" s="394" t="s">
        <v>90</v>
      </c>
      <c r="B47" s="148"/>
      <c r="C47" s="149" t="s">
        <v>235</v>
      </c>
      <c r="D47" s="148" t="s">
        <v>167</v>
      </c>
      <c r="E47" s="148">
        <v>24</v>
      </c>
      <c r="F47" s="148" t="s">
        <v>123</v>
      </c>
      <c r="G47" s="148">
        <v>8</v>
      </c>
      <c r="H47" s="164">
        <f t="shared" ref="H47:H51" si="3">G47*E47</f>
        <v>192</v>
      </c>
      <c r="I47" s="145">
        <v>3</v>
      </c>
      <c r="J47" s="147">
        <v>120</v>
      </c>
      <c r="K47" s="146"/>
      <c r="L47" s="145">
        <v>5</v>
      </c>
      <c r="M47" s="145"/>
      <c r="N47" s="145">
        <v>5</v>
      </c>
    </row>
    <row r="48" spans="1:14" ht="15" customHeight="1">
      <c r="A48" s="395"/>
      <c r="B48" s="142"/>
      <c r="C48" s="143" t="s">
        <v>234</v>
      </c>
      <c r="D48" s="142" t="s">
        <v>167</v>
      </c>
      <c r="E48" s="142">
        <v>24</v>
      </c>
      <c r="F48" s="142" t="s">
        <v>123</v>
      </c>
      <c r="G48" s="142">
        <v>8</v>
      </c>
      <c r="H48" s="165">
        <f t="shared" si="3"/>
        <v>192</v>
      </c>
      <c r="I48" s="139">
        <v>3</v>
      </c>
      <c r="J48" s="144">
        <v>120</v>
      </c>
      <c r="K48" s="140"/>
      <c r="L48" s="139">
        <v>5</v>
      </c>
      <c r="M48" s="139"/>
      <c r="N48" s="139">
        <v>5</v>
      </c>
    </row>
    <row r="49" spans="1:17" ht="15" customHeight="1">
      <c r="A49" s="395"/>
      <c r="B49" s="142"/>
      <c r="C49" s="143" t="s">
        <v>233</v>
      </c>
      <c r="D49" s="142" t="s">
        <v>167</v>
      </c>
      <c r="E49" s="142">
        <v>24</v>
      </c>
      <c r="F49" s="142" t="s">
        <v>123</v>
      </c>
      <c r="G49" s="142">
        <v>8</v>
      </c>
      <c r="H49" s="165">
        <f t="shared" si="3"/>
        <v>192</v>
      </c>
      <c r="I49" s="139">
        <v>3</v>
      </c>
      <c r="J49" s="141">
        <v>240</v>
      </c>
      <c r="K49" s="140"/>
      <c r="L49" s="139">
        <v>10</v>
      </c>
      <c r="M49" s="139"/>
      <c r="N49" s="139">
        <v>10</v>
      </c>
    </row>
    <row r="50" spans="1:17" ht="15" customHeight="1">
      <c r="A50" s="395"/>
      <c r="B50" s="142"/>
      <c r="C50" s="143" t="s">
        <v>172</v>
      </c>
      <c r="D50" s="142" t="s">
        <v>167</v>
      </c>
      <c r="E50" s="142">
        <v>24</v>
      </c>
      <c r="F50" s="142" t="s">
        <v>123</v>
      </c>
      <c r="G50" s="142">
        <v>8</v>
      </c>
      <c r="H50" s="165">
        <f t="shared" si="3"/>
        <v>192</v>
      </c>
      <c r="I50" s="139">
        <v>4</v>
      </c>
      <c r="J50" s="141">
        <v>30</v>
      </c>
      <c r="K50" s="140"/>
      <c r="L50" s="139">
        <v>1.25</v>
      </c>
      <c r="M50" s="139"/>
      <c r="N50" s="139">
        <v>1.25</v>
      </c>
    </row>
    <row r="51" spans="1:17" ht="15" customHeight="1">
      <c r="A51" s="395"/>
      <c r="B51" s="142"/>
      <c r="C51" s="143" t="s">
        <v>232</v>
      </c>
      <c r="D51" s="142" t="s">
        <v>167</v>
      </c>
      <c r="E51" s="142">
        <v>24</v>
      </c>
      <c r="F51" s="142" t="s">
        <v>123</v>
      </c>
      <c r="G51" s="142">
        <v>8</v>
      </c>
      <c r="H51" s="165">
        <f t="shared" si="3"/>
        <v>192</v>
      </c>
      <c r="I51" s="139">
        <v>4</v>
      </c>
      <c r="J51" s="141">
        <v>30</v>
      </c>
      <c r="K51" s="140"/>
      <c r="L51" s="139">
        <v>1</v>
      </c>
      <c r="M51" s="139"/>
      <c r="N51" s="139">
        <v>1</v>
      </c>
    </row>
    <row r="52" spans="1:17" ht="15" customHeight="1">
      <c r="A52" s="396" t="s">
        <v>64</v>
      </c>
      <c r="B52" s="244"/>
      <c r="C52" s="244" t="s">
        <v>171</v>
      </c>
      <c r="D52" s="244" t="s">
        <v>167</v>
      </c>
      <c r="E52" s="244">
        <v>12</v>
      </c>
      <c r="F52" s="244" t="s">
        <v>123</v>
      </c>
      <c r="G52" s="244"/>
      <c r="H52" s="250">
        <f>E52*G52</f>
        <v>0</v>
      </c>
      <c r="I52" s="251"/>
      <c r="J52" s="252"/>
      <c r="K52" s="252"/>
      <c r="L52" s="253">
        <v>2</v>
      </c>
      <c r="M52" s="251"/>
      <c r="N52" s="253">
        <v>2</v>
      </c>
    </row>
    <row r="53" spans="1:17" ht="15" customHeight="1">
      <c r="A53" s="397"/>
      <c r="B53" s="232"/>
      <c r="C53" s="232" t="s">
        <v>170</v>
      </c>
      <c r="D53" s="232" t="s">
        <v>167</v>
      </c>
      <c r="E53" s="232">
        <v>6</v>
      </c>
      <c r="F53" s="232" t="s">
        <v>123</v>
      </c>
      <c r="G53" s="232">
        <v>12.9</v>
      </c>
      <c r="H53" s="254">
        <f>E53*G53</f>
        <v>77.400000000000006</v>
      </c>
      <c r="I53" s="255"/>
      <c r="J53" s="256"/>
      <c r="K53" s="256"/>
      <c r="L53" s="257">
        <v>1</v>
      </c>
      <c r="M53" s="255"/>
      <c r="N53" s="257">
        <v>1</v>
      </c>
    </row>
    <row r="54" spans="1:17" ht="15" customHeight="1">
      <c r="A54" s="397"/>
      <c r="B54" s="232"/>
      <c r="C54" s="232" t="s">
        <v>169</v>
      </c>
      <c r="D54" s="232" t="s">
        <v>167</v>
      </c>
      <c r="E54" s="232">
        <v>6</v>
      </c>
      <c r="F54" s="232" t="s">
        <v>166</v>
      </c>
      <c r="G54" s="232">
        <v>1</v>
      </c>
      <c r="H54" s="254">
        <f>E54*G54</f>
        <v>6</v>
      </c>
      <c r="I54" s="255"/>
      <c r="J54" s="256"/>
      <c r="K54" s="256"/>
      <c r="L54" s="257">
        <v>1</v>
      </c>
      <c r="M54" s="255"/>
      <c r="N54" s="257">
        <v>1</v>
      </c>
    </row>
    <row r="55" spans="1:17" ht="15" customHeight="1">
      <c r="A55" s="398"/>
      <c r="B55" s="238"/>
      <c r="C55" s="238" t="s">
        <v>168</v>
      </c>
      <c r="D55" s="238" t="s">
        <v>167</v>
      </c>
      <c r="E55" s="238">
        <v>6</v>
      </c>
      <c r="F55" s="238" t="s">
        <v>166</v>
      </c>
      <c r="G55" s="238">
        <v>1</v>
      </c>
      <c r="H55" s="258">
        <f>E55*G55</f>
        <v>6</v>
      </c>
      <c r="I55" s="259"/>
      <c r="J55" s="260"/>
      <c r="K55" s="260"/>
      <c r="L55" s="261">
        <v>1</v>
      </c>
      <c r="M55" s="259"/>
      <c r="N55" s="261">
        <v>1</v>
      </c>
    </row>
    <row r="56" spans="1:17" ht="102.75" customHeight="1">
      <c r="A56" s="399" t="s">
        <v>220</v>
      </c>
      <c r="B56" s="400"/>
      <c r="C56" s="400"/>
      <c r="D56" s="400"/>
      <c r="E56" s="400"/>
      <c r="F56" s="400"/>
      <c r="G56" s="400"/>
      <c r="H56" s="400"/>
      <c r="I56" s="400"/>
      <c r="J56" s="400"/>
      <c r="K56" s="400"/>
      <c r="L56" s="400"/>
      <c r="M56" s="400"/>
      <c r="N56" s="400"/>
    </row>
    <row r="57" spans="1:17" ht="6" customHeight="1">
      <c r="C57" s="130" t="s">
        <v>165</v>
      </c>
      <c r="D57" s="130"/>
      <c r="E57" s="130"/>
      <c r="F57" s="130"/>
      <c r="G57" s="130"/>
      <c r="H57" s="130"/>
      <c r="I57" s="129"/>
      <c r="J57" s="130"/>
      <c r="K57" s="130"/>
      <c r="L57" s="130"/>
      <c r="O57" s="130"/>
      <c r="P57" s="129"/>
      <c r="Q57" s="130"/>
    </row>
    <row r="58" spans="1:17">
      <c r="A58" s="389"/>
      <c r="B58" s="390"/>
      <c r="C58" s="390"/>
      <c r="D58" s="390"/>
      <c r="E58" s="390"/>
      <c r="F58" s="390"/>
      <c r="G58" s="390"/>
      <c r="H58" s="390"/>
      <c r="I58" s="390"/>
      <c r="J58" s="390"/>
      <c r="K58" s="390"/>
      <c r="L58" s="390"/>
    </row>
    <row r="60" spans="1:17">
      <c r="A60" s="134"/>
      <c r="B60" s="133"/>
      <c r="C60" s="133"/>
      <c r="D60" s="133"/>
    </row>
  </sheetData>
  <customSheetViews>
    <customSheetView guid="{37121DBC-FFEF-44A5-987A-111F629EB2CC}" scale="86" showPageBreaks="1" view="pageLayout">
      <selection activeCell="J6" sqref="J6"/>
    </customSheetView>
  </customSheetViews>
  <mergeCells count="24">
    <mergeCell ref="A35:A42"/>
    <mergeCell ref="K1:K2"/>
    <mergeCell ref="L1:L2"/>
    <mergeCell ref="M1:M2"/>
    <mergeCell ref="A14:A17"/>
    <mergeCell ref="A18:A22"/>
    <mergeCell ref="A23:A25"/>
    <mergeCell ref="A26:A29"/>
    <mergeCell ref="A30:A34"/>
    <mergeCell ref="N1:N2"/>
    <mergeCell ref="A3:A7"/>
    <mergeCell ref="A8:A13"/>
    <mergeCell ref="A1:A2"/>
    <mergeCell ref="B1:B2"/>
    <mergeCell ref="C1:C2"/>
    <mergeCell ref="D1:G1"/>
    <mergeCell ref="I1:I2"/>
    <mergeCell ref="J1:J2"/>
    <mergeCell ref="H1:H2"/>
    <mergeCell ref="A58:L58"/>
    <mergeCell ref="A43:A46"/>
    <mergeCell ref="A47:A51"/>
    <mergeCell ref="A52:A55"/>
    <mergeCell ref="A56:N56"/>
  </mergeCells>
  <printOptions horizontalCentered="1"/>
  <pageMargins left="0.25" right="0.25" top="1" bottom="0.5" header="0.3" footer="0.3"/>
  <pageSetup scale="82" fitToHeight="3" orientation="landscape" r:id="rId1"/>
  <headerFooter>
    <oddHeader>&amp;C&amp;"-,Bold"Attachment C
&amp;12California Hospital Emergency Food Planning Tool
VI.  Example:  Food Inventory List (See Page Notes)</oddHeader>
    <oddFooter>&amp;LOctober 31, 2013&amp;R&amp;A</oddFooter>
  </headerFooter>
  <rowBreaks count="1" manualBreakCount="1">
    <brk id="34"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 PopulationAssumptions</vt:lpstr>
      <vt:lpstr>II PatientRqmts</vt:lpstr>
      <vt:lpstr>III PatientMeal Plan</vt:lpstr>
      <vt:lpstr>IV StaffOthMealPlans</vt:lpstr>
      <vt:lpstr>V Inventory Servings</vt:lpstr>
      <vt:lpstr>VI-ExampleInventory</vt:lpstr>
      <vt:lpstr>'I PopulationAssumptions'!Print_Area</vt:lpstr>
      <vt:lpstr>'II PatientRqmts'!Print_Area</vt:lpstr>
      <vt:lpstr>'III PatientMeal Plan'!Print_Area</vt:lpstr>
      <vt:lpstr>'IV StaffOthMealPlans'!Print_Area</vt:lpstr>
      <vt:lpstr>'III PatientMeal Plan'!Print_Titles</vt:lpstr>
      <vt:lpstr>'IV StaffOthMealPlans'!Print_Titles</vt:lpstr>
      <vt:lpstr>'VI-ExampleInventory'!Print_Titles</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dc:creator>
  <cp:lastModifiedBy>CHA HPP</cp:lastModifiedBy>
  <cp:lastPrinted>2013-10-31T22:35:48Z</cp:lastPrinted>
  <dcterms:created xsi:type="dcterms:W3CDTF">2011-08-25T16:11:32Z</dcterms:created>
  <dcterms:modified xsi:type="dcterms:W3CDTF">2014-03-18T21:15:09Z</dcterms:modified>
</cp:coreProperties>
</file>